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atel\Dropbox (ARCC Consulting)\Tax Clients-Trak Patel\"/>
    </mc:Choice>
  </mc:AlternateContent>
  <xr:revisionPtr revIDLastSave="0" documentId="13_ncr:1_{3FF98876-EADA-4450-A378-2735BED6D6D5}" xr6:coauthVersionLast="47" xr6:coauthVersionMax="47" xr10:uidLastSave="{00000000-0000-0000-0000-000000000000}"/>
  <bookViews>
    <workbookView xWindow="-98" yWindow="-98" windowWidth="22695" windowHeight="14476" tabRatio="665" xr2:uid="{00000000-000D-0000-FFFF-FFFF00000000}"/>
  </bookViews>
  <sheets>
    <sheet name="Detailed Summary" sheetId="19" r:id="rId1"/>
    <sheet name="Jan" sheetId="5" state="hidden" r:id="rId2"/>
    <sheet name="Feb" sheetId="7" state="hidden" r:id="rId3"/>
    <sheet name="Mar" sheetId="8" state="hidden" r:id="rId4"/>
    <sheet name="Apr" sheetId="9" state="hidden" r:id="rId5"/>
    <sheet name="May" sheetId="10" state="hidden" r:id="rId6"/>
    <sheet name="Jun" sheetId="12" state="hidden" r:id="rId7"/>
    <sheet name="Jul" sheetId="14" state="hidden" r:id="rId8"/>
    <sheet name="Aug" sheetId="15" state="hidden" r:id="rId9"/>
    <sheet name="Sep" sheetId="16" state="hidden" r:id="rId10"/>
    <sheet name="Oct" sheetId="17" state="hidden" r:id="rId11"/>
    <sheet name="Nov" sheetId="18" state="hidden" r:id="rId12"/>
    <sheet name="Dec" sheetId="21" state="hidden" r:id="rId13"/>
  </sheets>
  <definedNames>
    <definedName name="_xlnm._FilterDatabase" localSheetId="4" hidden="1">Apr!$B$4:$F$8</definedName>
    <definedName name="_xlnm._FilterDatabase" localSheetId="8" hidden="1">Aug!$B$4:$F$8</definedName>
    <definedName name="_xlnm._FilterDatabase" localSheetId="12" hidden="1">Dec!$B$4:$F$8</definedName>
    <definedName name="_xlnm._FilterDatabase" localSheetId="2" hidden="1">Feb!$B$4:$F$8</definedName>
    <definedName name="_xlnm._FilterDatabase" localSheetId="1" hidden="1">Jan!$B$4:$F$8</definedName>
    <definedName name="_xlnm._FilterDatabase" localSheetId="7" hidden="1">Jul!$B$4:$F$8</definedName>
    <definedName name="_xlnm._FilterDatabase" localSheetId="6" hidden="1">Jun!$B$4:$F$8</definedName>
    <definedName name="_xlnm._FilterDatabase" localSheetId="3" hidden="1">Mar!$B$4:$F$8</definedName>
    <definedName name="_xlnm._FilterDatabase" localSheetId="5" hidden="1">May!$B$4:$F$8</definedName>
    <definedName name="_xlnm._FilterDatabase" localSheetId="11" hidden="1">Nov!$B$4:$F$8</definedName>
    <definedName name="_xlnm._FilterDatabase" localSheetId="10" hidden="1">Oct!$B$4:$F$8</definedName>
    <definedName name="_xlnm._FilterDatabase" localSheetId="9" hidden="1">Sep!$B$4:$F$8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9" l="1"/>
  <c r="F42" i="10"/>
  <c r="H42" i="10" s="1"/>
  <c r="F20" i="5"/>
  <c r="H20" i="5" s="1"/>
  <c r="H35" i="14" l="1"/>
  <c r="F35" i="14"/>
  <c r="F46" i="21" l="1"/>
  <c r="H46" i="21" s="1"/>
  <c r="F46" i="17"/>
  <c r="H46" i="17" s="1"/>
  <c r="H35" i="16"/>
  <c r="F35" i="16"/>
  <c r="F46" i="15"/>
  <c r="F35" i="17"/>
  <c r="F52" i="16"/>
  <c r="H52" i="16" s="1"/>
  <c r="F37" i="15"/>
  <c r="F30" i="14"/>
  <c r="F57" i="14" s="1"/>
  <c r="F37" i="14"/>
  <c r="H37" i="14" s="1"/>
  <c r="H37" i="12"/>
  <c r="F37" i="12"/>
  <c r="F35" i="7"/>
  <c r="H35" i="7"/>
  <c r="F30" i="5"/>
  <c r="F37" i="5"/>
  <c r="F57" i="5" s="1"/>
  <c r="I43" i="15"/>
  <c r="F19" i="8"/>
  <c r="J19" i="8" s="1"/>
  <c r="J65" i="8" s="1"/>
  <c r="F60" i="8" s="1"/>
  <c r="F19" i="9"/>
  <c r="F36" i="21"/>
  <c r="F37" i="21"/>
  <c r="H52" i="21"/>
  <c r="F52" i="21"/>
  <c r="F53" i="21"/>
  <c r="F25" i="21"/>
  <c r="F51" i="21"/>
  <c r="F32" i="21"/>
  <c r="H37" i="21"/>
  <c r="F24" i="21"/>
  <c r="F51" i="18"/>
  <c r="F24" i="18"/>
  <c r="H41" i="18"/>
  <c r="F53" i="18"/>
  <c r="F37" i="18"/>
  <c r="F57" i="18" s="1"/>
  <c r="F32" i="18"/>
  <c r="F30" i="18"/>
  <c r="F53" i="17"/>
  <c r="F52" i="17"/>
  <c r="F51" i="17"/>
  <c r="F41" i="17"/>
  <c r="F32" i="17"/>
  <c r="H37" i="17"/>
  <c r="F37" i="17"/>
  <c r="I33" i="17"/>
  <c r="F33" i="17"/>
  <c r="F30" i="17"/>
  <c r="F24" i="17"/>
  <c r="F19" i="17"/>
  <c r="J19" i="17" s="1"/>
  <c r="J65" i="17" s="1"/>
  <c r="F60" i="17" s="1"/>
  <c r="H41" i="16"/>
  <c r="H53" i="16"/>
  <c r="F53" i="16"/>
  <c r="F51" i="16"/>
  <c r="F41" i="16"/>
  <c r="F32" i="16"/>
  <c r="F24" i="16"/>
  <c r="F19" i="16"/>
  <c r="J19" i="16" s="1"/>
  <c r="J65" i="16" s="1"/>
  <c r="F60" i="16" s="1"/>
  <c r="H35" i="15"/>
  <c r="F53" i="15"/>
  <c r="F51" i="15"/>
  <c r="F35" i="15"/>
  <c r="F33" i="15"/>
  <c r="F32" i="15"/>
  <c r="F24" i="15"/>
  <c r="F53" i="14"/>
  <c r="F51" i="14"/>
  <c r="F32" i="14"/>
  <c r="F24" i="14"/>
  <c r="F19" i="14"/>
  <c r="F53" i="12"/>
  <c r="F52" i="12"/>
  <c r="F51" i="12"/>
  <c r="F41" i="12"/>
  <c r="F28" i="12"/>
  <c r="F57" i="12" s="1"/>
  <c r="F25" i="12"/>
  <c r="F24" i="12"/>
  <c r="F53" i="10"/>
  <c r="F28" i="10"/>
  <c r="F57" i="10" s="1"/>
  <c r="F36" i="10"/>
  <c r="E35" i="19" s="1"/>
  <c r="F51" i="10"/>
  <c r="F43" i="10"/>
  <c r="J43" i="10" s="1"/>
  <c r="F41" i="10"/>
  <c r="H41" i="10" s="1"/>
  <c r="F37" i="10"/>
  <c r="F24" i="10"/>
  <c r="F28" i="9"/>
  <c r="F33" i="9"/>
  <c r="F53" i="9"/>
  <c r="H52" i="9"/>
  <c r="F52" i="9"/>
  <c r="F51" i="9"/>
  <c r="F57" i="9" s="1"/>
  <c r="F42" i="9"/>
  <c r="F41" i="9"/>
  <c r="H37" i="9"/>
  <c r="F37" i="9"/>
  <c r="F24" i="9"/>
  <c r="F53" i="8"/>
  <c r="F52" i="8"/>
  <c r="F51" i="8"/>
  <c r="H35" i="8"/>
  <c r="F35" i="8"/>
  <c r="F37" i="8"/>
  <c r="F24" i="8"/>
  <c r="F20" i="8"/>
  <c r="F53" i="7"/>
  <c r="F41" i="7"/>
  <c r="H37" i="7"/>
  <c r="F51" i="7"/>
  <c r="F37" i="7"/>
  <c r="F24" i="7"/>
  <c r="H30" i="5"/>
  <c r="F53" i="5"/>
  <c r="F52" i="5"/>
  <c r="F51" i="5"/>
  <c r="F33" i="5"/>
  <c r="F24" i="5"/>
  <c r="F19" i="5"/>
  <c r="J19" i="5" s="1"/>
  <c r="J65" i="5" s="1"/>
  <c r="F60" i="5" s="1"/>
  <c r="E10" i="19"/>
  <c r="F19" i="21"/>
  <c r="E22" i="19"/>
  <c r="E23" i="19"/>
  <c r="F25" i="17"/>
  <c r="E26" i="19"/>
  <c r="F28" i="7"/>
  <c r="E28" i="19"/>
  <c r="E30" i="19"/>
  <c r="F32" i="7"/>
  <c r="F32" i="9"/>
  <c r="F32" i="10"/>
  <c r="F32" i="12"/>
  <c r="E33" i="19"/>
  <c r="E39" i="19"/>
  <c r="F44" i="7"/>
  <c r="F44" i="8"/>
  <c r="F44" i="9"/>
  <c r="H44" i="9" s="1"/>
  <c r="F44" i="10"/>
  <c r="H44" i="10" s="1"/>
  <c r="F44" i="12"/>
  <c r="F44" i="14"/>
  <c r="F44" i="15"/>
  <c r="F57" i="15" s="1"/>
  <c r="F44" i="16"/>
  <c r="H44" i="16" s="1"/>
  <c r="F44" i="17"/>
  <c r="H44" i="17" s="1"/>
  <c r="F44" i="18"/>
  <c r="F44" i="21"/>
  <c r="E44" i="19"/>
  <c r="E46" i="19"/>
  <c r="E47" i="19"/>
  <c r="E48" i="19"/>
  <c r="E53" i="19"/>
  <c r="E54" i="19"/>
  <c r="E55" i="19"/>
  <c r="H20" i="8"/>
  <c r="H35" i="17"/>
  <c r="H41" i="15"/>
  <c r="H25" i="17"/>
  <c r="H25" i="8"/>
  <c r="H46" i="15"/>
  <c r="H44" i="5"/>
  <c r="H27" i="5"/>
  <c r="H47" i="5"/>
  <c r="H55" i="5"/>
  <c r="J39" i="5"/>
  <c r="I14" i="5"/>
  <c r="I65" i="5" s="1"/>
  <c r="F59" i="5" s="1"/>
  <c r="I19" i="5"/>
  <c r="I38" i="5"/>
  <c r="I50" i="5"/>
  <c r="F7" i="7"/>
  <c r="F7" i="8"/>
  <c r="F7" i="9"/>
  <c r="F7" i="10"/>
  <c r="F10" i="10" s="1"/>
  <c r="F16" i="10" s="1"/>
  <c r="F7" i="12"/>
  <c r="F7" i="14"/>
  <c r="F10" i="14" s="1"/>
  <c r="F16" i="14" s="1"/>
  <c r="F7" i="15"/>
  <c r="F10" i="15" s="1"/>
  <c r="F16" i="15" s="1"/>
  <c r="F7" i="16"/>
  <c r="F10" i="16" s="1"/>
  <c r="F7" i="17"/>
  <c r="F7" i="18"/>
  <c r="F7" i="21"/>
  <c r="H37" i="15"/>
  <c r="H37" i="8"/>
  <c r="J42" i="17"/>
  <c r="J39" i="17"/>
  <c r="J50" i="17"/>
  <c r="I14" i="17"/>
  <c r="I30" i="17"/>
  <c r="I38" i="17"/>
  <c r="I42" i="17"/>
  <c r="H20" i="16"/>
  <c r="H25" i="7"/>
  <c r="H43" i="18"/>
  <c r="H20" i="18"/>
  <c r="I38" i="14"/>
  <c r="J39" i="8"/>
  <c r="J36" i="7"/>
  <c r="H43" i="21"/>
  <c r="I30" i="16"/>
  <c r="H27" i="15"/>
  <c r="H34" i="15"/>
  <c r="H47" i="15"/>
  <c r="H54" i="15"/>
  <c r="H55" i="15"/>
  <c r="H44" i="8"/>
  <c r="H44" i="7"/>
  <c r="J19" i="12"/>
  <c r="I14" i="10"/>
  <c r="I14" i="8"/>
  <c r="I38" i="8"/>
  <c r="I14" i="9"/>
  <c r="J19" i="21"/>
  <c r="J65" i="21" s="1"/>
  <c r="F60" i="21" s="1"/>
  <c r="J19" i="18"/>
  <c r="J19" i="15"/>
  <c r="J19" i="14"/>
  <c r="J65" i="14" s="1"/>
  <c r="F60" i="14" s="1"/>
  <c r="J19" i="10"/>
  <c r="J19" i="9"/>
  <c r="J65" i="9" s="1"/>
  <c r="F60" i="9" s="1"/>
  <c r="J19" i="7"/>
  <c r="J65" i="7" s="1"/>
  <c r="F60" i="7" s="1"/>
  <c r="I19" i="7"/>
  <c r="I54" i="7"/>
  <c r="I14" i="7"/>
  <c r="H44" i="21"/>
  <c r="H44" i="18"/>
  <c r="I38" i="18"/>
  <c r="H44" i="14"/>
  <c r="H44" i="12"/>
  <c r="I38" i="21"/>
  <c r="I14" i="21"/>
  <c r="I14" i="18"/>
  <c r="J23" i="15"/>
  <c r="J50" i="15"/>
  <c r="I38" i="16"/>
  <c r="J39" i="10"/>
  <c r="I38" i="15"/>
  <c r="I38" i="12"/>
  <c r="I38" i="10"/>
  <c r="I38" i="9"/>
  <c r="J39" i="12"/>
  <c r="F57" i="17"/>
  <c r="J23" i="12"/>
  <c r="J36" i="12"/>
  <c r="H30" i="7"/>
  <c r="H43" i="7"/>
  <c r="H34" i="14"/>
  <c r="H34" i="12"/>
  <c r="H34" i="10"/>
  <c r="H48" i="14"/>
  <c r="H43" i="9"/>
  <c r="H55" i="21"/>
  <c r="I50" i="21"/>
  <c r="H47" i="21"/>
  <c r="I42" i="21"/>
  <c r="J39" i="21"/>
  <c r="I30" i="21"/>
  <c r="H27" i="21"/>
  <c r="F10" i="21"/>
  <c r="F16" i="21" s="1"/>
  <c r="F57" i="21"/>
  <c r="F10" i="18"/>
  <c r="H55" i="18"/>
  <c r="I50" i="18"/>
  <c r="I42" i="18"/>
  <c r="I65" i="18" s="1"/>
  <c r="F59" i="18" s="1"/>
  <c r="J39" i="18"/>
  <c r="I28" i="18"/>
  <c r="H27" i="18"/>
  <c r="F16" i="18"/>
  <c r="H47" i="18"/>
  <c r="F10" i="17"/>
  <c r="F16" i="17" s="1"/>
  <c r="I50" i="16"/>
  <c r="I42" i="16"/>
  <c r="J39" i="16"/>
  <c r="I42" i="15"/>
  <c r="J39" i="15"/>
  <c r="J65" i="15"/>
  <c r="F60" i="15" s="1"/>
  <c r="I30" i="15"/>
  <c r="H55" i="14"/>
  <c r="H54" i="14"/>
  <c r="I50" i="14"/>
  <c r="H47" i="14"/>
  <c r="I42" i="14"/>
  <c r="J39" i="14"/>
  <c r="H27" i="14"/>
  <c r="H54" i="9"/>
  <c r="H54" i="8"/>
  <c r="H54" i="10"/>
  <c r="H54" i="12"/>
  <c r="H55" i="12"/>
  <c r="I50" i="12"/>
  <c r="H47" i="12"/>
  <c r="I42" i="12"/>
  <c r="I65" i="12" s="1"/>
  <c r="F59" i="12" s="1"/>
  <c r="H27" i="12"/>
  <c r="F10" i="12"/>
  <c r="F16" i="12" s="1"/>
  <c r="H65" i="12"/>
  <c r="F58" i="12" s="1"/>
  <c r="I38" i="7"/>
  <c r="H48" i="7"/>
  <c r="H55" i="10"/>
  <c r="I50" i="10"/>
  <c r="I65" i="10" s="1"/>
  <c r="F59" i="10" s="1"/>
  <c r="H27" i="10"/>
  <c r="I30" i="9"/>
  <c r="H55" i="9"/>
  <c r="I50" i="9"/>
  <c r="H47" i="9"/>
  <c r="I42" i="9"/>
  <c r="J39" i="9"/>
  <c r="H27" i="9"/>
  <c r="F10" i="9"/>
  <c r="F16" i="9" s="1"/>
  <c r="J39" i="7"/>
  <c r="H55" i="8"/>
  <c r="I50" i="8"/>
  <c r="H47" i="8"/>
  <c r="I42" i="8"/>
  <c r="H27" i="8"/>
  <c r="F10" i="8"/>
  <c r="F16" i="8" s="1"/>
  <c r="I50" i="7"/>
  <c r="H47" i="7"/>
  <c r="I42" i="7"/>
  <c r="H27" i="7"/>
  <c r="F10" i="7"/>
  <c r="F16" i="7" s="1"/>
  <c r="F57" i="7"/>
  <c r="F10" i="5"/>
  <c r="F16" i="5"/>
  <c r="F57" i="8" l="1"/>
  <c r="H65" i="9"/>
  <c r="F58" i="9" s="1"/>
  <c r="H37" i="5"/>
  <c r="H65" i="5" s="1"/>
  <c r="F58" i="5" s="1"/>
  <c r="H37" i="18"/>
  <c r="H65" i="18" s="1"/>
  <c r="F58" i="18" s="1"/>
  <c r="F62" i="18" s="1"/>
  <c r="F65" i="18" s="1"/>
  <c r="H65" i="8"/>
  <c r="F58" i="8" s="1"/>
  <c r="H30" i="14"/>
  <c r="H65" i="14" s="1"/>
  <c r="F58" i="14" s="1"/>
  <c r="I65" i="8"/>
  <c r="F59" i="8" s="1"/>
  <c r="I65" i="16"/>
  <c r="F59" i="16" s="1"/>
  <c r="H65" i="16"/>
  <c r="F58" i="16" s="1"/>
  <c r="F57" i="16"/>
  <c r="H65" i="21"/>
  <c r="F58" i="21" s="1"/>
  <c r="I65" i="7"/>
  <c r="F59" i="7" s="1"/>
  <c r="I65" i="15"/>
  <c r="F59" i="15" s="1"/>
  <c r="J65" i="18"/>
  <c r="F60" i="18" s="1"/>
  <c r="I65" i="21"/>
  <c r="F59" i="21" s="1"/>
  <c r="J65" i="12"/>
  <c r="F60" i="12" s="1"/>
  <c r="J65" i="10"/>
  <c r="F60" i="10" s="1"/>
  <c r="H65" i="17"/>
  <c r="F58" i="17" s="1"/>
  <c r="F61" i="18"/>
  <c r="F61" i="8"/>
  <c r="F62" i="8" s="1"/>
  <c r="F65" i="8" s="1"/>
  <c r="F61" i="21"/>
  <c r="F62" i="21"/>
  <c r="F65" i="21" s="1"/>
  <c r="F61" i="16"/>
  <c r="F62" i="16" s="1"/>
  <c r="F65" i="16" s="1"/>
  <c r="F61" i="12"/>
  <c r="F62" i="12" s="1"/>
  <c r="F65" i="12" s="1"/>
  <c r="F16" i="16"/>
  <c r="H65" i="7"/>
  <c r="F58" i="7" s="1"/>
  <c r="I65" i="9"/>
  <c r="F59" i="9" s="1"/>
  <c r="F61" i="9" s="1"/>
  <c r="H65" i="10"/>
  <c r="F58" i="10" s="1"/>
  <c r="I65" i="17"/>
  <c r="F59" i="17" s="1"/>
  <c r="H44" i="15"/>
  <c r="H65" i="15" s="1"/>
  <c r="F58" i="15" s="1"/>
  <c r="I65" i="14"/>
  <c r="F59" i="14" s="1"/>
  <c r="E61" i="19" l="1"/>
  <c r="F61" i="14"/>
  <c r="F61" i="17"/>
  <c r="F62" i="17" s="1"/>
  <c r="F65" i="17" s="1"/>
  <c r="F61" i="7"/>
  <c r="F62" i="7"/>
  <c r="F65" i="7" s="1"/>
  <c r="F62" i="14"/>
  <c r="F65" i="14" s="1"/>
  <c r="F61" i="10"/>
  <c r="F62" i="10" s="1"/>
  <c r="F65" i="10" s="1"/>
  <c r="F62" i="9"/>
  <c r="F65" i="9" s="1"/>
  <c r="F61" i="5"/>
  <c r="F62" i="5" s="1"/>
  <c r="F65" i="5" s="1"/>
  <c r="F61" i="15"/>
  <c r="F62" i="15" s="1"/>
  <c r="F65" i="15" s="1"/>
</calcChain>
</file>

<file path=xl/sharedStrings.xml><?xml version="1.0" encoding="utf-8"?>
<sst xmlns="http://schemas.openxmlformats.org/spreadsheetml/2006/main" count="772" uniqueCount="81">
  <si>
    <t>DEC</t>
  </si>
  <si>
    <t>PHCS INCOME/EXPENSE SHEET</t>
  </si>
  <si>
    <t>Amount Personal Expense Need Deductions</t>
  </si>
  <si>
    <t>Paid Via Business Check (No Deduction)</t>
  </si>
  <si>
    <t>Paid Via Business ECheck (No Deduction)</t>
  </si>
  <si>
    <t>Income</t>
  </si>
  <si>
    <t>Sales Revenue</t>
  </si>
  <si>
    <t>Other Revenue</t>
  </si>
  <si>
    <t>Total Income</t>
  </si>
  <si>
    <t>Cost of Goods Sold</t>
  </si>
  <si>
    <t>Purchases</t>
  </si>
  <si>
    <t>1099 to Contractors</t>
  </si>
  <si>
    <t>Gross Profits</t>
  </si>
  <si>
    <t>Expenses</t>
  </si>
  <si>
    <t>Personal Expense Deducted</t>
  </si>
  <si>
    <t>Accounting</t>
  </si>
  <si>
    <t>Advertisement/Marketing</t>
  </si>
  <si>
    <t>Automobile Expenses</t>
  </si>
  <si>
    <t>Bank Dept/Drive Off</t>
  </si>
  <si>
    <t>Bank Service Charges</t>
  </si>
  <si>
    <t>Business Meal &amp; Entertainment</t>
  </si>
  <si>
    <t>Class &amp; Seminar/Training Exp</t>
  </si>
  <si>
    <t>Cleaning Exp</t>
  </si>
  <si>
    <t>Depreciation Expenses</t>
  </si>
  <si>
    <t>Dues &amp; Subscription/Membership Fees</t>
  </si>
  <si>
    <t>Employee Exp Reimbursement (Per Diem)</t>
  </si>
  <si>
    <t>Insurance (Health, Liabilities, etc)</t>
  </si>
  <si>
    <t>Interest Expense (Mortgage)</t>
  </si>
  <si>
    <t>Internet</t>
  </si>
  <si>
    <t>Licenses &amp; Permits</t>
  </si>
  <si>
    <t>Landscaping (Grass Cutting Etc)</t>
  </si>
  <si>
    <t>Medical Supplies</t>
  </si>
  <si>
    <t>Merchant Fee</t>
  </si>
  <si>
    <t xml:space="preserve">  </t>
  </si>
  <si>
    <t>Office Exp</t>
  </si>
  <si>
    <t>Payroll Expenses</t>
  </si>
  <si>
    <t>Payroll Expenses (Employer Tax)</t>
  </si>
  <si>
    <t>Pest Control</t>
  </si>
  <si>
    <t>Postage &amp; Dilevery</t>
  </si>
  <si>
    <t>Professional Fees (Legal)</t>
  </si>
  <si>
    <t>Repairs &amp; Maintanance</t>
  </si>
  <si>
    <t>Rent or Lease</t>
  </si>
  <si>
    <t>Security Services</t>
  </si>
  <si>
    <t>Small Tools &amp; Equipments</t>
  </si>
  <si>
    <t>Snow Removal</t>
  </si>
  <si>
    <t>Tax(Property Tax)</t>
  </si>
  <si>
    <t>Tax(Sales Tax)</t>
  </si>
  <si>
    <t>Tax (Last Year state income tax)</t>
  </si>
  <si>
    <t>Telephone (Fax, Cell &amp; Landline)</t>
  </si>
  <si>
    <t>Travel Exp (Air, Taxi, etc)</t>
  </si>
  <si>
    <t>Toll &amp; Parking Exp</t>
  </si>
  <si>
    <t>Utilities(Water, Gas &amp; Electric)</t>
  </si>
  <si>
    <t>Waste Removal</t>
  </si>
  <si>
    <t>Website Hosting/Satelities Charges</t>
  </si>
  <si>
    <t>Personal Expense</t>
  </si>
  <si>
    <t>Business Checks</t>
  </si>
  <si>
    <t>Business Electronic Withdrawal</t>
  </si>
  <si>
    <t>Business Credit Card Expense</t>
  </si>
  <si>
    <t>Total Expenses</t>
  </si>
  <si>
    <t>Net Income</t>
  </si>
  <si>
    <t>JAN</t>
  </si>
  <si>
    <t>FEB</t>
  </si>
  <si>
    <t>MAR</t>
  </si>
  <si>
    <t>APR</t>
  </si>
  <si>
    <t>MAY</t>
  </si>
  <si>
    <t>JUN</t>
  </si>
  <si>
    <t>JLY</t>
  </si>
  <si>
    <t>AUG</t>
  </si>
  <si>
    <t>SEP</t>
  </si>
  <si>
    <t>OCT</t>
  </si>
  <si>
    <t>NOV</t>
  </si>
  <si>
    <t>Utilities(Water, no Gas &amp; Electric)</t>
  </si>
  <si>
    <t>Utilities(Water, Gas &amp;  Electric )</t>
  </si>
  <si>
    <t>Utilities(Water,  Gas &amp; Electric)</t>
  </si>
  <si>
    <t>SEP IRA Contribution</t>
  </si>
  <si>
    <t>Website Hosting/Satellites Charges</t>
  </si>
  <si>
    <t>Postage &amp; Delivery</t>
  </si>
  <si>
    <t>Repairs &amp; Maintenances</t>
  </si>
  <si>
    <t>Small Tools &amp; Equipment</t>
  </si>
  <si>
    <t>INCOME/EXPENSE SHEET</t>
  </si>
  <si>
    <t>Medical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</si>
</sst>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color rgb="FF00B0F0"/>
      <name val="Calibri"/>
      <family val="2"/>
      <scheme val="minor"/>
    </font>
    <font>
      <sz val="22"/>
      <color rgb="FF7030A0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/>
  </cellStyleXfs>
  <cellXfs count="92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2" fillId="2" borderId="2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44" fontId="16" fillId="2" borderId="21" xfId="1" applyFont="1" applyFill="1" applyBorder="1" applyAlignment="1">
      <alignment horizontal="center" vertical="center"/>
    </xf>
    <xf numFmtId="164" fontId="17" fillId="2" borderId="21" xfId="1" applyNumberFormat="1" applyFont="1" applyFill="1" applyBorder="1" applyAlignment="1">
      <alignment horizontal="center" vertical="center"/>
    </xf>
    <xf numFmtId="44" fontId="18" fillId="2" borderId="21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 shrinkToFit="1"/>
    </xf>
    <xf numFmtId="164" fontId="0" fillId="2" borderId="16" xfId="1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164" fontId="0" fillId="0" borderId="0" xfId="0" applyNumberFormat="1"/>
    <xf numFmtId="164" fontId="0" fillId="5" borderId="27" xfId="0" applyNumberForma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/>
    <xf numFmtId="0" fontId="21" fillId="0" borderId="0" xfId="2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164" fontId="0" fillId="7" borderId="2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0" xfId="0" applyNumberFormat="1"/>
    <xf numFmtId="164" fontId="0" fillId="8" borderId="22" xfId="0" applyNumberFormat="1" applyFill="1" applyBorder="1" applyAlignment="1">
      <alignment horizontal="center" vertical="center"/>
    </xf>
    <xf numFmtId="164" fontId="0" fillId="9" borderId="22" xfId="0" applyNumberFormat="1" applyFill="1" applyBorder="1" applyAlignment="1">
      <alignment horizontal="center" vertical="center"/>
    </xf>
    <xf numFmtId="164" fontId="0" fillId="10" borderId="22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Currency" xfId="1" builtinId="4"/>
    <cellStyle name="Neutral" xfId="2" builtinId="2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zoomScale="85" zoomScaleNormal="85" workbookViewId="0">
      <selection activeCell="E14" sqref="E14"/>
    </sheetView>
  </sheetViews>
  <sheetFormatPr defaultRowHeight="14.25" x14ac:dyDescent="0.45"/>
  <cols>
    <col min="1" max="1" width="18" customWidth="1"/>
    <col min="2" max="2" width="14.265625" bestFit="1" customWidth="1"/>
    <col min="3" max="3" width="3" bestFit="1" customWidth="1"/>
    <col min="4" max="4" width="39" bestFit="1" customWidth="1"/>
    <col min="5" max="5" width="18" bestFit="1" customWidth="1"/>
    <col min="6" max="6" width="10.265625" bestFit="1" customWidth="1"/>
    <col min="7" max="8" width="11" bestFit="1" customWidth="1"/>
    <col min="9" max="9" width="11.59765625" bestFit="1" customWidth="1"/>
  </cols>
  <sheetData>
    <row r="1" spans="1:5" ht="14.65" thickBot="1" x14ac:dyDescent="0.5"/>
    <row r="2" spans="1:5" ht="15" customHeight="1" x14ac:dyDescent="0.45">
      <c r="A2" s="76"/>
      <c r="B2" s="79" t="s">
        <v>79</v>
      </c>
      <c r="C2" s="80"/>
      <c r="D2" s="80"/>
      <c r="E2" s="81"/>
    </row>
    <row r="3" spans="1:5" ht="29.25" customHeight="1" x14ac:dyDescent="0.45">
      <c r="A3" s="77"/>
      <c r="B3" s="82"/>
      <c r="C3" s="83"/>
      <c r="D3" s="83"/>
      <c r="E3" s="84"/>
    </row>
    <row r="4" spans="1:5" ht="14.65" thickBot="1" x14ac:dyDescent="0.5">
      <c r="A4" s="78"/>
      <c r="B4" s="85"/>
      <c r="C4" s="86"/>
      <c r="D4" s="86"/>
      <c r="E4" s="87"/>
    </row>
    <row r="5" spans="1:5" x14ac:dyDescent="0.45">
      <c r="A5" s="3" t="s">
        <v>5</v>
      </c>
      <c r="B5" s="4"/>
      <c r="C5" s="4"/>
      <c r="D5" s="5"/>
      <c r="E5" s="6"/>
    </row>
    <row r="6" spans="1:5" x14ac:dyDescent="0.45">
      <c r="A6" s="8"/>
      <c r="B6" s="9"/>
      <c r="C6" s="9"/>
      <c r="D6" s="10"/>
      <c r="E6" s="11"/>
    </row>
    <row r="7" spans="1:5" x14ac:dyDescent="0.45">
      <c r="A7" s="8"/>
      <c r="B7" s="9"/>
      <c r="C7" s="12">
        <v>1</v>
      </c>
      <c r="D7" s="12" t="s">
        <v>6</v>
      </c>
      <c r="E7" s="13"/>
    </row>
    <row r="8" spans="1:5" x14ac:dyDescent="0.45">
      <c r="A8" s="8"/>
      <c r="B8" s="9"/>
      <c r="C8" s="12">
        <v>2</v>
      </c>
      <c r="D8" s="14" t="s">
        <v>7</v>
      </c>
      <c r="E8" s="13"/>
    </row>
    <row r="9" spans="1:5" x14ac:dyDescent="0.45">
      <c r="A9" s="8"/>
      <c r="B9" s="9"/>
      <c r="C9" s="9"/>
      <c r="D9" s="10"/>
      <c r="E9" s="11"/>
    </row>
    <row r="10" spans="1:5" x14ac:dyDescent="0.45">
      <c r="A10" s="8"/>
      <c r="B10" s="15" t="s">
        <v>8</v>
      </c>
      <c r="C10" s="16"/>
      <c r="D10" s="17"/>
      <c r="E10" s="18">
        <f>SUM(E7:E8)</f>
        <v>0</v>
      </c>
    </row>
    <row r="11" spans="1:5" x14ac:dyDescent="0.45">
      <c r="A11" s="8"/>
      <c r="B11" s="9"/>
      <c r="C11" s="9"/>
      <c r="D11" s="10"/>
      <c r="E11" s="11"/>
    </row>
    <row r="12" spans="1:5" x14ac:dyDescent="0.45">
      <c r="A12" s="19" t="s">
        <v>9</v>
      </c>
      <c r="B12" s="20"/>
      <c r="C12" s="20"/>
      <c r="D12" s="14"/>
      <c r="E12" s="13"/>
    </row>
    <row r="13" spans="1:5" x14ac:dyDescent="0.45">
      <c r="A13" s="8"/>
      <c r="B13" s="9"/>
      <c r="C13" s="12">
        <v>1</v>
      </c>
      <c r="D13" s="14" t="s">
        <v>10</v>
      </c>
      <c r="E13" s="13">
        <v>0</v>
      </c>
    </row>
    <row r="14" spans="1:5" x14ac:dyDescent="0.45">
      <c r="A14" s="8"/>
      <c r="B14" s="9"/>
      <c r="C14" s="12"/>
      <c r="D14" s="14"/>
      <c r="E14" s="55"/>
    </row>
    <row r="15" spans="1:5" x14ac:dyDescent="0.45">
      <c r="A15" s="8"/>
      <c r="B15" s="9"/>
      <c r="C15" s="12"/>
      <c r="D15" s="14"/>
      <c r="E15" s="13"/>
    </row>
    <row r="16" spans="1:5" x14ac:dyDescent="0.45">
      <c r="A16" s="8"/>
      <c r="B16" s="15" t="s">
        <v>12</v>
      </c>
      <c r="C16" s="16"/>
      <c r="D16" s="17"/>
      <c r="E16" s="18"/>
    </row>
    <row r="17" spans="1:7" x14ac:dyDescent="0.45">
      <c r="A17" s="8"/>
      <c r="B17" s="9"/>
      <c r="C17" s="9"/>
      <c r="D17" s="10"/>
      <c r="E17" s="11"/>
    </row>
    <row r="18" spans="1:7" x14ac:dyDescent="0.45">
      <c r="A18" s="19" t="s">
        <v>13</v>
      </c>
      <c r="B18" s="20"/>
      <c r="C18" s="12">
        <v>0</v>
      </c>
      <c r="D18" s="22" t="s">
        <v>14</v>
      </c>
      <c r="E18" s="13"/>
    </row>
    <row r="19" spans="1:7" x14ac:dyDescent="0.45">
      <c r="A19" s="8"/>
      <c r="B19" s="9"/>
      <c r="C19" s="64">
        <v>1</v>
      </c>
      <c r="D19" s="54" t="s">
        <v>15</v>
      </c>
      <c r="E19" s="55">
        <v>0</v>
      </c>
    </row>
    <row r="20" spans="1:7" x14ac:dyDescent="0.45">
      <c r="A20" s="8"/>
      <c r="B20" s="9"/>
      <c r="C20" s="64">
        <v>2</v>
      </c>
      <c r="D20" s="54" t="s">
        <v>16</v>
      </c>
      <c r="E20" s="55">
        <v>0</v>
      </c>
      <c r="G20" s="56"/>
    </row>
    <row r="21" spans="1:7" x14ac:dyDescent="0.45">
      <c r="A21" s="8"/>
      <c r="B21" s="9"/>
      <c r="C21" s="64">
        <v>3</v>
      </c>
      <c r="D21" s="54" t="s">
        <v>17</v>
      </c>
      <c r="E21" s="55">
        <v>0</v>
      </c>
      <c r="F21" s="56"/>
      <c r="G21" s="61"/>
    </row>
    <row r="22" spans="1:7" x14ac:dyDescent="0.45">
      <c r="A22" s="8"/>
      <c r="B22" s="9"/>
      <c r="C22" s="64">
        <v>4</v>
      </c>
      <c r="D22" s="54" t="s">
        <v>18</v>
      </c>
      <c r="E22" s="55">
        <f>SUM(Jan!F22+Feb!F22+Mar!F22+Apr!F22+May!F22+Jun!F22+Jul!F22+Aug!F22+Sep!F22+Oct!F22+Nov!F22+Dec!F22)</f>
        <v>0</v>
      </c>
      <c r="G22" s="51"/>
    </row>
    <row r="23" spans="1:7" x14ac:dyDescent="0.45">
      <c r="A23" s="8"/>
      <c r="B23" s="9"/>
      <c r="C23" s="64">
        <v>5</v>
      </c>
      <c r="D23" s="54" t="s">
        <v>19</v>
      </c>
      <c r="E23" s="55">
        <f>SUM(Jan!F23+Feb!F23+Mar!F23+Apr!F23+May!F23+Jun!F23+Jul!F23+Aug!F23+Sep!F23+Oct!F23+Nov!F23+Dec!F23)</f>
        <v>0</v>
      </c>
    </row>
    <row r="24" spans="1:7" x14ac:dyDescent="0.45">
      <c r="A24" s="8"/>
      <c r="B24" s="9"/>
      <c r="C24" s="64">
        <v>6</v>
      </c>
      <c r="D24" s="54" t="s">
        <v>20</v>
      </c>
      <c r="E24" s="55">
        <v>0</v>
      </c>
    </row>
    <row r="25" spans="1:7" x14ac:dyDescent="0.45">
      <c r="A25" s="8"/>
      <c r="B25" s="9"/>
      <c r="C25" s="64">
        <v>7</v>
      </c>
      <c r="D25" s="54" t="s">
        <v>21</v>
      </c>
      <c r="E25" s="55">
        <v>0</v>
      </c>
      <c r="G25" s="51"/>
    </row>
    <row r="26" spans="1:7" x14ac:dyDescent="0.45">
      <c r="A26" s="8"/>
      <c r="B26" s="9"/>
      <c r="C26" s="64">
        <v>8</v>
      </c>
      <c r="D26" s="54" t="s">
        <v>22</v>
      </c>
      <c r="E26" s="55">
        <f>SUM(Jan!F26+Feb!F26+Mar!F26+Apr!F26+May!F26+Jun!F26+Jul!F26+Aug!F26+Sep!F26+Oct!F26+Nov!F26+Dec!F26)</f>
        <v>0</v>
      </c>
    </row>
    <row r="27" spans="1:7" x14ac:dyDescent="0.45">
      <c r="A27" s="8"/>
      <c r="B27" s="9"/>
      <c r="C27" s="64">
        <v>9</v>
      </c>
      <c r="D27" s="54" t="s">
        <v>24</v>
      </c>
      <c r="E27" s="55">
        <v>0</v>
      </c>
    </row>
    <row r="28" spans="1:7" x14ac:dyDescent="0.45">
      <c r="A28" s="8"/>
      <c r="B28" s="9"/>
      <c r="C28" s="64">
        <v>10</v>
      </c>
      <c r="D28" s="54" t="s">
        <v>25</v>
      </c>
      <c r="E28" s="55">
        <f>SUM(Jan!F29+Feb!F29+Mar!F29+Apr!F29+May!F29+Jun!F29+Jul!F29+Aug!F29+Sep!F29+Oct!F29+Nov!F29+Dec!F29)</f>
        <v>0</v>
      </c>
    </row>
    <row r="29" spans="1:7" x14ac:dyDescent="0.45">
      <c r="A29" s="8"/>
      <c r="B29" s="9"/>
      <c r="C29" s="64">
        <v>11</v>
      </c>
      <c r="D29" s="54" t="s">
        <v>26</v>
      </c>
      <c r="E29" s="55">
        <v>0</v>
      </c>
      <c r="F29" s="51"/>
    </row>
    <row r="30" spans="1:7" x14ac:dyDescent="0.45">
      <c r="A30" s="8"/>
      <c r="B30" s="9"/>
      <c r="C30" s="64">
        <v>12</v>
      </c>
      <c r="D30" s="54" t="s">
        <v>27</v>
      </c>
      <c r="E30" s="55">
        <f>SUM(Jan!F31+Feb!F31+Mar!F31+Apr!F31+May!F31+Jun!F31+Jul!F31+Aug!F31+Sep!F31+Oct!F31+Nov!F31+Dec!F31)</f>
        <v>0</v>
      </c>
    </row>
    <row r="31" spans="1:7" x14ac:dyDescent="0.45">
      <c r="A31" s="8"/>
      <c r="B31" s="9"/>
      <c r="C31" s="64">
        <v>13</v>
      </c>
      <c r="D31" s="54" t="s">
        <v>28</v>
      </c>
      <c r="E31" s="55">
        <v>0</v>
      </c>
    </row>
    <row r="32" spans="1:7" x14ac:dyDescent="0.45">
      <c r="A32" s="8"/>
      <c r="B32" s="9"/>
      <c r="C32" s="64">
        <v>14</v>
      </c>
      <c r="D32" s="54" t="s">
        <v>29</v>
      </c>
      <c r="E32" s="55">
        <v>0</v>
      </c>
    </row>
    <row r="33" spans="1:7" x14ac:dyDescent="0.45">
      <c r="A33" s="8"/>
      <c r="B33" s="9"/>
      <c r="C33" s="64">
        <v>15</v>
      </c>
      <c r="D33" s="54" t="s">
        <v>30</v>
      </c>
      <c r="E33" s="55">
        <f>SUM(Jan!F34+Feb!F34+Mar!F34+Apr!F34+May!F34+Jun!F34+Jul!F34+Aug!F34+Sep!F34+Oct!F34+Nov!F34+Dec!F34)</f>
        <v>0</v>
      </c>
    </row>
    <row r="34" spans="1:7" x14ac:dyDescent="0.45">
      <c r="A34" s="8"/>
      <c r="B34" s="9"/>
      <c r="C34" s="64">
        <v>16</v>
      </c>
      <c r="D34" s="54" t="s">
        <v>31</v>
      </c>
      <c r="E34" s="55">
        <v>0</v>
      </c>
    </row>
    <row r="35" spans="1:7" x14ac:dyDescent="0.45">
      <c r="A35" s="8"/>
      <c r="B35" s="9"/>
      <c r="C35" s="64">
        <v>17</v>
      </c>
      <c r="D35" s="54" t="s">
        <v>32</v>
      </c>
      <c r="E35" s="55">
        <f>SUM(Jan!F36+Feb!F36+Mar!F36+Apr!F36+May!F36+Jun!F36+Jul!F36+Aug!F36+Sep!F36+Oct!F36+Nov!F36+Dec!F36)</f>
        <v>0</v>
      </c>
    </row>
    <row r="36" spans="1:7" x14ac:dyDescent="0.45">
      <c r="A36" s="8"/>
      <c r="B36" s="9"/>
      <c r="C36" s="64">
        <v>18</v>
      </c>
      <c r="D36" s="54" t="s">
        <v>34</v>
      </c>
      <c r="E36" s="55">
        <v>0</v>
      </c>
    </row>
    <row r="37" spans="1:7" x14ac:dyDescent="0.45">
      <c r="A37" s="8"/>
      <c r="B37" s="9"/>
      <c r="C37" s="64">
        <v>19</v>
      </c>
      <c r="D37" s="54" t="s">
        <v>35</v>
      </c>
      <c r="E37" s="55">
        <v>0</v>
      </c>
      <c r="F37" s="51"/>
    </row>
    <row r="38" spans="1:7" x14ac:dyDescent="0.45">
      <c r="A38" s="8"/>
      <c r="B38" s="9"/>
      <c r="C38" s="64">
        <v>20</v>
      </c>
      <c r="D38" s="54" t="s">
        <v>36</v>
      </c>
      <c r="E38" s="55">
        <v>0</v>
      </c>
    </row>
    <row r="39" spans="1:7" x14ac:dyDescent="0.45">
      <c r="A39" s="8"/>
      <c r="B39" s="9"/>
      <c r="C39" s="64">
        <v>21</v>
      </c>
      <c r="D39" s="54" t="s">
        <v>37</v>
      </c>
      <c r="E39" s="55">
        <f>SUM(Jan!F40+Feb!F40+Mar!F40+Apr!F40+May!F40+Jun!F40+Jul!F40+Aug!F40+Sep!F40+Oct!F40+Nov!F40+Dec!F40)</f>
        <v>0</v>
      </c>
    </row>
    <row r="40" spans="1:7" x14ac:dyDescent="0.45">
      <c r="A40" s="8"/>
      <c r="B40" s="9"/>
      <c r="C40" s="64">
        <v>22</v>
      </c>
      <c r="D40" s="54" t="s">
        <v>76</v>
      </c>
      <c r="E40" s="55">
        <v>0</v>
      </c>
    </row>
    <row r="41" spans="1:7" x14ac:dyDescent="0.45">
      <c r="A41" s="8"/>
      <c r="B41" s="9"/>
      <c r="C41" s="64">
        <v>23</v>
      </c>
      <c r="D41" s="54" t="s">
        <v>39</v>
      </c>
      <c r="E41" s="55">
        <v>0</v>
      </c>
    </row>
    <row r="42" spans="1:7" x14ac:dyDescent="0.45">
      <c r="A42" s="8"/>
      <c r="B42" s="9"/>
      <c r="C42" s="64">
        <v>24</v>
      </c>
      <c r="D42" s="54" t="s">
        <v>77</v>
      </c>
      <c r="E42" s="55">
        <v>0</v>
      </c>
    </row>
    <row r="43" spans="1:7" x14ac:dyDescent="0.45">
      <c r="A43" s="8"/>
      <c r="B43" s="9"/>
      <c r="C43" s="64">
        <v>25</v>
      </c>
      <c r="D43" s="54" t="s">
        <v>41</v>
      </c>
      <c r="E43" s="55">
        <v>0</v>
      </c>
      <c r="G43" s="51"/>
    </row>
    <row r="44" spans="1:7" x14ac:dyDescent="0.45">
      <c r="A44" s="8"/>
      <c r="B44" s="9"/>
      <c r="C44" s="64">
        <v>26</v>
      </c>
      <c r="D44" s="54" t="s">
        <v>42</v>
      </c>
      <c r="E44" s="55">
        <f>SUM(Jan!F45+Feb!F45+Mar!F45+Apr!F45+May!F45+Jun!F45+Jul!F45+Aug!F45+Sep!F45+Oct!F45+Nov!F45+Dec!F45)</f>
        <v>0</v>
      </c>
    </row>
    <row r="45" spans="1:7" x14ac:dyDescent="0.45">
      <c r="A45" s="8"/>
      <c r="B45" s="9"/>
      <c r="C45" s="64">
        <v>27</v>
      </c>
      <c r="D45" s="54" t="s">
        <v>78</v>
      </c>
      <c r="E45" s="55">
        <v>0</v>
      </c>
    </row>
    <row r="46" spans="1:7" x14ac:dyDescent="0.45">
      <c r="A46" s="8"/>
      <c r="B46" s="9"/>
      <c r="C46" s="64">
        <v>28</v>
      </c>
      <c r="D46" s="54" t="s">
        <v>44</v>
      </c>
      <c r="E46" s="55">
        <f>SUM(Jan!F47+Feb!F47+Mar!F47+Apr!F47+May!F47+Jun!F47+Jul!F47+Aug!F47+Sep!F47+Oct!F47+Nov!F47+Dec!F47)</f>
        <v>0</v>
      </c>
    </row>
    <row r="47" spans="1:7" x14ac:dyDescent="0.45">
      <c r="A47" s="8"/>
      <c r="B47" s="9"/>
      <c r="C47" s="64">
        <v>29</v>
      </c>
      <c r="D47" s="54" t="s">
        <v>45</v>
      </c>
      <c r="E47" s="55">
        <f>SUM(Jan!F48+Feb!F48+Mar!F48+Apr!F48+May!F48+Jun!F48+Jul!F48+Aug!F48+Sep!F48+Oct!F48+Nov!F48+Dec!F48)</f>
        <v>0</v>
      </c>
    </row>
    <row r="48" spans="1:7" x14ac:dyDescent="0.45">
      <c r="A48" s="8"/>
      <c r="B48" s="9"/>
      <c r="C48" s="64">
        <v>30</v>
      </c>
      <c r="D48" s="54" t="s">
        <v>46</v>
      </c>
      <c r="E48" s="55">
        <f>SUM(Jan!F49+Feb!F49+Mar!F49+Apr!F49+May!F49+Jun!F49+Jul!F49+Aug!F49+Sep!F49+Oct!F49+Nov!F49+Dec!F49)</f>
        <v>0</v>
      </c>
    </row>
    <row r="49" spans="1:9" x14ac:dyDescent="0.45">
      <c r="A49" s="8"/>
      <c r="B49" s="9"/>
      <c r="C49" s="64">
        <v>31</v>
      </c>
      <c r="D49" s="54" t="s">
        <v>47</v>
      </c>
      <c r="E49" s="55">
        <v>0</v>
      </c>
    </row>
    <row r="50" spans="1:9" x14ac:dyDescent="0.45">
      <c r="A50" s="8"/>
      <c r="B50" s="9"/>
      <c r="C50" s="64">
        <v>32</v>
      </c>
      <c r="D50" s="54" t="s">
        <v>48</v>
      </c>
      <c r="E50" s="55">
        <v>0</v>
      </c>
    </row>
    <row r="51" spans="1:9" x14ac:dyDescent="0.45">
      <c r="A51" s="8"/>
      <c r="B51" s="9"/>
      <c r="C51" s="64">
        <v>33</v>
      </c>
      <c r="D51" s="54" t="s">
        <v>49</v>
      </c>
      <c r="E51" s="55">
        <v>0</v>
      </c>
    </row>
    <row r="52" spans="1:9" x14ac:dyDescent="0.45">
      <c r="A52" s="8"/>
      <c r="B52" s="9"/>
      <c r="C52" s="64">
        <v>34</v>
      </c>
      <c r="D52" s="54" t="s">
        <v>50</v>
      </c>
      <c r="E52" s="55">
        <v>0</v>
      </c>
    </row>
    <row r="53" spans="1:9" x14ac:dyDescent="0.45">
      <c r="A53" s="8"/>
      <c r="B53" s="9"/>
      <c r="C53" s="64">
        <v>35</v>
      </c>
      <c r="D53" s="54" t="s">
        <v>51</v>
      </c>
      <c r="E53" s="55">
        <f>SUM(Jan!F54+Feb!F54+Mar!F54+Apr!F54+May!F54+Jun!F54+Jul!F54+Aug!F54+Sep!F54+Oct!F54+Nov!F54+Dec!F54)</f>
        <v>0</v>
      </c>
    </row>
    <row r="54" spans="1:9" x14ac:dyDescent="0.45">
      <c r="A54" s="8"/>
      <c r="B54" s="9"/>
      <c r="C54" s="64">
        <v>36</v>
      </c>
      <c r="D54" s="54" t="s">
        <v>52</v>
      </c>
      <c r="E54" s="55">
        <f>SUM(Jan!F55+Feb!F55+Mar!F55+Apr!F55+May!F55+Jun!F55+Jul!F55+Aug!F55+Sep!F55+Oct!F55+Nov!F55+Dec!F55)</f>
        <v>0</v>
      </c>
    </row>
    <row r="55" spans="1:9" x14ac:dyDescent="0.45">
      <c r="A55" s="8"/>
      <c r="B55" s="9"/>
      <c r="C55" s="64">
        <v>37</v>
      </c>
      <c r="D55" s="54" t="s">
        <v>75</v>
      </c>
      <c r="E55" s="55">
        <f>SUM(Jan!F56+Feb!F56+Mar!F56+Apr!F56+May!F56+Jun!F56+Jul!F56+Aug!F56+Sep!F56+Oct!F56+Nov!F56+Dec!F56)</f>
        <v>0</v>
      </c>
    </row>
    <row r="56" spans="1:9" x14ac:dyDescent="0.45">
      <c r="A56" s="8"/>
      <c r="B56" s="9"/>
      <c r="C56" s="64">
        <v>38</v>
      </c>
      <c r="D56" s="75" t="s">
        <v>74</v>
      </c>
      <c r="E56" s="55">
        <v>0</v>
      </c>
    </row>
    <row r="57" spans="1:9" x14ac:dyDescent="0.45">
      <c r="A57" s="8"/>
      <c r="B57" s="9"/>
      <c r="C57" s="64">
        <v>39</v>
      </c>
      <c r="D57" s="75" t="s">
        <v>80</v>
      </c>
      <c r="E57" s="55">
        <v>0</v>
      </c>
    </row>
    <row r="58" spans="1:9" x14ac:dyDescent="0.45">
      <c r="A58" s="8"/>
      <c r="B58" s="9"/>
      <c r="C58" s="23">
        <v>40</v>
      </c>
      <c r="D58" s="14" t="s">
        <v>11</v>
      </c>
      <c r="E58" s="55">
        <v>0</v>
      </c>
      <c r="I58" s="51"/>
    </row>
    <row r="59" spans="1:9" x14ac:dyDescent="0.45">
      <c r="A59" s="8"/>
      <c r="B59" s="9"/>
      <c r="C59" s="23"/>
      <c r="D59" s="30"/>
      <c r="E59" s="31"/>
    </row>
    <row r="60" spans="1:9" x14ac:dyDescent="0.45">
      <c r="A60" s="8"/>
      <c r="B60" s="9"/>
      <c r="C60" s="23"/>
      <c r="D60" s="32"/>
      <c r="E60" s="25"/>
    </row>
    <row r="61" spans="1:9" x14ac:dyDescent="0.45">
      <c r="A61" s="8"/>
      <c r="B61" s="33" t="s">
        <v>58</v>
      </c>
      <c r="C61" s="34"/>
      <c r="D61" s="35"/>
      <c r="E61" s="36">
        <f>SUM(E19:E60)</f>
        <v>0</v>
      </c>
    </row>
    <row r="62" spans="1:9" x14ac:dyDescent="0.45">
      <c r="A62" s="8"/>
      <c r="B62" s="37"/>
      <c r="C62" s="1"/>
      <c r="D62" s="1"/>
      <c r="E62" s="38"/>
    </row>
    <row r="63" spans="1:9" x14ac:dyDescent="0.45">
      <c r="A63" s="8"/>
      <c r="B63" s="37"/>
      <c r="C63" s="1"/>
      <c r="D63" s="1"/>
      <c r="E63" s="38"/>
    </row>
    <row r="64" spans="1:9" ht="23.65" thickBot="1" x14ac:dyDescent="0.5">
      <c r="A64" s="39" t="s">
        <v>59</v>
      </c>
      <c r="B64" s="40"/>
      <c r="C64" s="40"/>
      <c r="D64" s="40"/>
      <c r="E64" s="41">
        <f>(E10-E61-E13)</f>
        <v>0</v>
      </c>
      <c r="F64" s="71"/>
      <c r="G64" s="51"/>
      <c r="H64" s="51"/>
    </row>
    <row r="66" spans="5:9" x14ac:dyDescent="0.45">
      <c r="I66" s="62"/>
    </row>
    <row r="68" spans="5:9" x14ac:dyDescent="0.45">
      <c r="E68" s="51"/>
    </row>
    <row r="70" spans="5:9" x14ac:dyDescent="0.45">
      <c r="E70" s="51"/>
    </row>
    <row r="72" spans="5:9" x14ac:dyDescent="0.45">
      <c r="E72" s="51"/>
    </row>
    <row r="74" spans="5:9" x14ac:dyDescent="0.45">
      <c r="E74" s="51"/>
    </row>
  </sheetData>
  <mergeCells count="2">
    <mergeCell ref="A2:A4"/>
    <mergeCell ref="B2:E4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65"/>
  <sheetViews>
    <sheetView topLeftCell="A10" zoomScaleNormal="100" workbookViewId="0">
      <selection activeCell="H10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91" t="s">
        <v>68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7"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</f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64">
        <v>2</v>
      </c>
      <c r="E20" s="54" t="s">
        <v>16</v>
      </c>
      <c r="F20" s="74">
        <v>180</v>
      </c>
      <c r="H20" s="21">
        <f>F20</f>
        <v>180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0</f>
        <v>0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7"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v>0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13">
        <v>0</v>
      </c>
      <c r="H30" s="7">
        <v>0</v>
      </c>
      <c r="I30" s="21">
        <f>F30</f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54" t="s">
        <v>28</v>
      </c>
      <c r="F32" s="13">
        <f>40</f>
        <v>40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7"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72">
        <f>10</f>
        <v>10</v>
      </c>
      <c r="H35" s="7">
        <f>10</f>
        <v>10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13">
        <v>0</v>
      </c>
      <c r="H37" s="7"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64">
        <v>23</v>
      </c>
      <c r="E41" s="54" t="s">
        <v>38</v>
      </c>
      <c r="F41" s="55">
        <f>24.25</f>
        <v>24.25</v>
      </c>
      <c r="H41" s="21">
        <f>0</f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7"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107.38+14.99</f>
        <v>122.36999999999999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72">
        <f>160.78</f>
        <v>160.78</v>
      </c>
      <c r="H52" s="21">
        <f>F52</f>
        <v>160.78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0</f>
        <v>0</v>
      </c>
      <c r="H53" s="21">
        <f>0</f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71</v>
      </c>
      <c r="F54" s="13">
        <v>0</v>
      </c>
      <c r="H54" s="7"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7"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1872.3999999999999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1650.78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186.61999999999989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1872.3999999999999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-1872.3999999999999</v>
      </c>
      <c r="H65" s="42">
        <f>SUM(H5:H56)</f>
        <v>1650.78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65"/>
  <sheetViews>
    <sheetView topLeftCell="A28" zoomScaleNormal="100" workbookViewId="0">
      <selection activeCell="H28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69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>
        <v>0</v>
      </c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21">
        <f>F14</f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</f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21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124.53+21.84+88.49+8.95+33.99+15.89+47.05+5.72</f>
        <v>346.46000000000004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64">
        <v>7</v>
      </c>
      <c r="E25" s="54" t="s">
        <v>21</v>
      </c>
      <c r="F25" s="55">
        <f>49.99</f>
        <v>49.99</v>
      </c>
      <c r="G25" s="56"/>
      <c r="H25" s="70">
        <f>49.99</f>
        <v>49.99</v>
      </c>
      <c r="I25" s="7">
        <v>0</v>
      </c>
      <c r="J25" s="7">
        <v>0</v>
      </c>
    </row>
    <row r="26" spans="2:10" x14ac:dyDescent="0.45">
      <c r="B26" s="8"/>
      <c r="C26" s="9"/>
      <c r="D26" s="64">
        <v>8</v>
      </c>
      <c r="E26" s="54" t="s">
        <v>22</v>
      </c>
      <c r="F26" s="55">
        <v>0</v>
      </c>
      <c r="G26" s="56"/>
      <c r="H26" s="70">
        <v>0</v>
      </c>
      <c r="I26" s="7">
        <v>0</v>
      </c>
      <c r="J26" s="7">
        <v>0</v>
      </c>
    </row>
    <row r="27" spans="2:10" x14ac:dyDescent="0.45">
      <c r="B27" s="8"/>
      <c r="C27" s="9"/>
      <c r="D27" s="64">
        <v>9</v>
      </c>
      <c r="E27" s="54" t="s">
        <v>23</v>
      </c>
      <c r="F27" s="55">
        <v>0</v>
      </c>
      <c r="G27" s="56"/>
      <c r="H27" s="70">
        <v>0</v>
      </c>
      <c r="I27" s="7">
        <v>0</v>
      </c>
      <c r="J27" s="7">
        <v>0</v>
      </c>
    </row>
    <row r="28" spans="2:10" x14ac:dyDescent="0.45">
      <c r="B28" s="8"/>
      <c r="C28" s="9"/>
      <c r="D28" s="64">
        <v>10</v>
      </c>
      <c r="E28" s="54" t="s">
        <v>24</v>
      </c>
      <c r="F28" s="55">
        <v>0</v>
      </c>
      <c r="G28" s="56"/>
      <c r="H28" s="70">
        <v>0</v>
      </c>
      <c r="I28" s="49">
        <v>0</v>
      </c>
      <c r="J28" s="7">
        <v>0</v>
      </c>
    </row>
    <row r="29" spans="2:10" x14ac:dyDescent="0.45">
      <c r="B29" s="8"/>
      <c r="C29" s="9"/>
      <c r="D29" s="64">
        <v>11</v>
      </c>
      <c r="E29" s="54" t="s">
        <v>25</v>
      </c>
      <c r="F29" s="55">
        <v>0</v>
      </c>
      <c r="G29" s="56"/>
      <c r="H29" s="70">
        <v>0</v>
      </c>
      <c r="I29" s="7">
        <v>0</v>
      </c>
      <c r="J29" s="7">
        <v>0</v>
      </c>
    </row>
    <row r="30" spans="2:10" x14ac:dyDescent="0.45">
      <c r="B30" s="8"/>
      <c r="C30" s="9"/>
      <c r="D30" s="64">
        <v>12</v>
      </c>
      <c r="E30" s="54" t="s">
        <v>26</v>
      </c>
      <c r="F30" s="55">
        <f>515</f>
        <v>515</v>
      </c>
      <c r="G30" s="56"/>
      <c r="H30" s="70">
        <v>0</v>
      </c>
      <c r="I30" s="21">
        <f>0</f>
        <v>0</v>
      </c>
      <c r="J30" s="7">
        <v>0</v>
      </c>
    </row>
    <row r="31" spans="2:10" x14ac:dyDescent="0.45">
      <c r="B31" s="8"/>
      <c r="C31" s="9"/>
      <c r="D31" s="64">
        <v>13</v>
      </c>
      <c r="E31" s="54" t="s">
        <v>27</v>
      </c>
      <c r="F31" s="55">
        <v>0</v>
      </c>
      <c r="G31" s="56"/>
      <c r="H31" s="70">
        <v>0</v>
      </c>
      <c r="I31" s="7">
        <v>0</v>
      </c>
      <c r="J31" s="7">
        <v>0</v>
      </c>
    </row>
    <row r="32" spans="2:10" x14ac:dyDescent="0.45">
      <c r="B32" s="8"/>
      <c r="C32" s="9"/>
      <c r="D32" s="64">
        <v>14</v>
      </c>
      <c r="E32" s="54" t="s">
        <v>28</v>
      </c>
      <c r="F32" s="55">
        <f>40</f>
        <v>40</v>
      </c>
      <c r="G32" s="56"/>
      <c r="H32" s="70">
        <v>0</v>
      </c>
      <c r="I32" s="7">
        <v>0</v>
      </c>
      <c r="J32" s="7">
        <v>0</v>
      </c>
    </row>
    <row r="33" spans="2:11" x14ac:dyDescent="0.45">
      <c r="B33" s="8"/>
      <c r="C33" s="9"/>
      <c r="D33" s="64">
        <v>15</v>
      </c>
      <c r="E33" s="54" t="s">
        <v>29</v>
      </c>
      <c r="F33" s="55">
        <f>75+1.76</f>
        <v>76.760000000000005</v>
      </c>
      <c r="G33" s="56"/>
      <c r="H33" s="70">
        <v>0</v>
      </c>
      <c r="I33" s="21">
        <f>0</f>
        <v>0</v>
      </c>
      <c r="J33" s="7">
        <v>0</v>
      </c>
    </row>
    <row r="34" spans="2:11" x14ac:dyDescent="0.45">
      <c r="B34" s="8"/>
      <c r="C34" s="9"/>
      <c r="D34" s="64">
        <v>16</v>
      </c>
      <c r="E34" s="54" t="s">
        <v>30</v>
      </c>
      <c r="F34" s="55">
        <v>0</v>
      </c>
      <c r="G34" s="56"/>
      <c r="H34" s="70">
        <v>0</v>
      </c>
      <c r="I34" s="7">
        <v>0</v>
      </c>
      <c r="J34" s="7">
        <v>0</v>
      </c>
    </row>
    <row r="35" spans="2:11" x14ac:dyDescent="0.45">
      <c r="B35" s="8"/>
      <c r="C35" s="9"/>
      <c r="D35" s="64">
        <v>17</v>
      </c>
      <c r="E35" s="54" t="s">
        <v>31</v>
      </c>
      <c r="F35" s="72">
        <f>13.49+14.72</f>
        <v>28.21</v>
      </c>
      <c r="G35" s="56"/>
      <c r="H35" s="57">
        <f>F35</f>
        <v>28.21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13">
        <f>508.95</f>
        <v>508.95</v>
      </c>
      <c r="H37" s="21">
        <f>0</f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21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f>0</f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64">
        <v>24</v>
      </c>
      <c r="E42" s="54" t="s">
        <v>39</v>
      </c>
      <c r="F42" s="55">
        <v>0</v>
      </c>
      <c r="H42" s="7">
        <v>0</v>
      </c>
      <c r="I42" s="21">
        <f>0</f>
        <v>0</v>
      </c>
      <c r="J42" s="21">
        <f>F42</f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72">
        <f>27.99+46.99</f>
        <v>74.98</v>
      </c>
      <c r="H46" s="21">
        <f>F46</f>
        <v>74.98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7"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7">
        <v>0</v>
      </c>
      <c r="J50" s="21">
        <f>F50</f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107.38+14.99</f>
        <v>122.36999999999999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f>0</f>
        <v>0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0</f>
        <v>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4" t="s">
        <v>51</v>
      </c>
      <c r="F54" s="13">
        <v>0</v>
      </c>
      <c r="H54" s="7"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7"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3097.72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1453.18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1609.5399999999997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3097.72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-3097.72</v>
      </c>
      <c r="H65" s="42">
        <f>SUM(H5:H56)</f>
        <v>1453.18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65"/>
  <sheetViews>
    <sheetView topLeftCell="A17" zoomScaleNormal="100" workbookViewId="0">
      <selection activeCell="H17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70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>
        <v>0</v>
      </c>
      <c r="H14" s="7">
        <v>0</v>
      </c>
      <c r="I14" s="21">
        <f>F14</f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64">
        <v>2</v>
      </c>
      <c r="E20" s="54" t="s">
        <v>16</v>
      </c>
      <c r="F20" s="55">
        <v>0</v>
      </c>
      <c r="H20" s="21">
        <f>F20</f>
        <v>0</v>
      </c>
      <c r="I20" s="7">
        <v>0</v>
      </c>
      <c r="J20" s="7">
        <v>0</v>
      </c>
    </row>
    <row r="21" spans="2:10" x14ac:dyDescent="0.45">
      <c r="B21" s="8"/>
      <c r="C21" s="9"/>
      <c r="D21" s="67">
        <v>3</v>
      </c>
      <c r="E21" s="68" t="s">
        <v>17</v>
      </c>
      <c r="F21" s="69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33.32</f>
        <v>33.32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v>0</v>
      </c>
      <c r="H28" s="7">
        <v>0</v>
      </c>
      <c r="I28" s="49">
        <f>F28</f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13">
        <f>0</f>
        <v>0</v>
      </c>
      <c r="H30" s="7"/>
      <c r="I30" s="21"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f>40</f>
        <v>40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7"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v>0</v>
      </c>
      <c r="H35" s="7"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64">
        <v>19</v>
      </c>
      <c r="E37" s="54" t="s">
        <v>34</v>
      </c>
      <c r="F37" s="55">
        <f>0</f>
        <v>0</v>
      </c>
      <c r="G37" s="56"/>
      <c r="H37" s="57">
        <f>F37</f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21">
        <v>0</v>
      </c>
    </row>
    <row r="39" spans="2:11" x14ac:dyDescent="0.45">
      <c r="B39" s="8"/>
      <c r="C39" s="9"/>
      <c r="D39" s="64">
        <v>21</v>
      </c>
      <c r="E39" s="54" t="s">
        <v>36</v>
      </c>
      <c r="F39" s="55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64">
        <v>23</v>
      </c>
      <c r="E41" s="54" t="s">
        <v>38</v>
      </c>
      <c r="F41" s="55">
        <v>2</v>
      </c>
      <c r="G41" s="56"/>
      <c r="H41" s="57">
        <f>0</f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G42" s="56"/>
      <c r="H42" s="70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64">
        <v>25</v>
      </c>
      <c r="E43" s="54" t="s">
        <v>40</v>
      </c>
      <c r="F43" s="55">
        <v>0</v>
      </c>
      <c r="G43" s="56"/>
      <c r="H43" s="57">
        <f>F43</f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107.38</f>
        <v>107.38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v>0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200+12+100</f>
        <v>312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51</v>
      </c>
      <c r="F54" s="13">
        <v>0</v>
      </c>
      <c r="H54" s="7"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1829.6999999999998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1300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494.69999999999982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1829.6999999999998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-1829.6999999999998</v>
      </c>
      <c r="H65" s="42">
        <f>SUM(H5:H56)</f>
        <v>1300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65"/>
  <sheetViews>
    <sheetView topLeftCell="A43" zoomScaleNormal="100" workbookViewId="0">
      <selection activeCell="H43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1" width="9" style="1"/>
    <col min="12" max="12" width="10" style="1" bestFit="1" customWidth="1"/>
    <col min="13" max="16384" width="9" style="1"/>
  </cols>
  <sheetData>
    <row r="1" spans="2:12" ht="14.65" thickBot="1" x14ac:dyDescent="0.5"/>
    <row r="2" spans="2:12" ht="15" customHeight="1" x14ac:dyDescent="0.45">
      <c r="B2" s="76" t="s">
        <v>0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2" x14ac:dyDescent="0.45">
      <c r="B3" s="77"/>
      <c r="C3" s="82"/>
      <c r="D3" s="83"/>
      <c r="E3" s="83"/>
      <c r="F3" s="84"/>
      <c r="H3" s="89"/>
      <c r="I3" s="89"/>
      <c r="J3" s="89"/>
    </row>
    <row r="4" spans="2:12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2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2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2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2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2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2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2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2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2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2" x14ac:dyDescent="0.45">
      <c r="B14" s="8"/>
      <c r="C14" s="9"/>
      <c r="D14" s="12">
        <v>2</v>
      </c>
      <c r="E14" s="14" t="s">
        <v>11</v>
      </c>
      <c r="F14" s="13">
        <v>0</v>
      </c>
      <c r="H14" s="7">
        <v>0</v>
      </c>
      <c r="I14" s="21">
        <f>F14</f>
        <v>0</v>
      </c>
      <c r="J14" s="7">
        <v>0</v>
      </c>
      <c r="L14" s="2"/>
    </row>
    <row r="15" spans="2:12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2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</f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68.32+8.14</f>
        <v>76.459999999999994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f>70</f>
        <v>70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v>0</v>
      </c>
      <c r="H28" s="7">
        <v>0</v>
      </c>
      <c r="I28" s="49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13">
        <v>0</v>
      </c>
      <c r="H30" s="7">
        <v>0</v>
      </c>
      <c r="I30" s="21">
        <f>F30</f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f>40</f>
        <v>40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7"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v>0</v>
      </c>
      <c r="H35" s="7"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f>0</f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13">
        <f>145.6</f>
        <v>145.6</v>
      </c>
      <c r="H37" s="21">
        <f>0</f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21">
        <f>F43</f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72">
        <f>21.24</f>
        <v>21.24</v>
      </c>
      <c r="H46" s="21">
        <f>F46</f>
        <v>21.24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106.79+12.95</f>
        <v>119.74000000000001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f>0</f>
        <v>0</v>
      </c>
      <c r="H52" s="7">
        <f>0</f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10</f>
        <v>10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9" t="s">
        <v>51</v>
      </c>
      <c r="F54" s="13">
        <v>0</v>
      </c>
      <c r="H54" s="21"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1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1818.04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1321.24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461.79999999999995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1818.04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-1818.04</v>
      </c>
      <c r="H65" s="42">
        <f>SUM(H5:H56)</f>
        <v>1321.24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65"/>
  <sheetViews>
    <sheetView zoomScale="85" zoomScaleNormal="85" workbookViewId="0">
      <selection activeCell="M12" sqref="M12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22.5976562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3" ht="14.65" thickBot="1" x14ac:dyDescent="0.5"/>
    <row r="2" spans="2:13" ht="15" customHeight="1" x14ac:dyDescent="0.45">
      <c r="B2" s="76" t="s">
        <v>60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3" x14ac:dyDescent="0.45">
      <c r="B3" s="77"/>
      <c r="C3" s="82"/>
      <c r="D3" s="83"/>
      <c r="E3" s="83"/>
      <c r="F3" s="84"/>
      <c r="H3" s="89"/>
      <c r="I3" s="89"/>
      <c r="J3" s="89"/>
    </row>
    <row r="4" spans="2:13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3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3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3" x14ac:dyDescent="0.45">
      <c r="B7" s="8"/>
      <c r="C7" s="9"/>
      <c r="D7" s="12">
        <v>1</v>
      </c>
      <c r="E7" s="12" t="s">
        <v>6</v>
      </c>
      <c r="F7" s="13">
        <v>0</v>
      </c>
      <c r="H7" s="7">
        <v>0</v>
      </c>
      <c r="I7" s="7">
        <v>0</v>
      </c>
      <c r="J7" s="7">
        <v>0</v>
      </c>
    </row>
    <row r="8" spans="2:13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3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3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3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3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3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  <c r="M13" s="63"/>
    </row>
    <row r="14" spans="2:13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21">
        <f>F14</f>
        <v>0</v>
      </c>
      <c r="J14" s="7">
        <v>0</v>
      </c>
    </row>
    <row r="15" spans="2:13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3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</f>
        <v>35</v>
      </c>
      <c r="H19" s="7">
        <v>0</v>
      </c>
      <c r="I19" s="7">
        <f>0</f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74">
        <f>280.9</f>
        <v>280.89999999999998</v>
      </c>
      <c r="H20" s="21">
        <f>F20</f>
        <v>280.89999999999998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16.21</f>
        <v>16.21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55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v>0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72">
        <f>415.13</f>
        <v>415.13</v>
      </c>
      <c r="H30" s="21">
        <f>F30</f>
        <v>415.13</v>
      </c>
      <c r="I30" s="21"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v>39.99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f>0</f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7"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v>0</v>
      </c>
      <c r="H35" s="7"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72">
        <f>122.32</f>
        <v>122.32</v>
      </c>
      <c r="H37" s="21">
        <f>F37</f>
        <v>122.32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21"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v>1300</v>
      </c>
      <c r="H44" s="21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5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67">
        <v>32</v>
      </c>
      <c r="E50" s="68" t="s">
        <v>47</v>
      </c>
      <c r="F50" s="69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107.63+14.99</f>
        <v>122.61999999999999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f>217.97+217.97+217.97</f>
        <v>653.91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0</f>
        <v>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72</v>
      </c>
      <c r="F54" s="13">
        <v>0</v>
      </c>
      <c r="H54" s="21"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3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2986.08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2118.35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52">
        <f>SUM(F18:F56)+F14-F58-F59-F60</f>
        <v>832.73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2986.08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-2986.08</v>
      </c>
      <c r="H65" s="42">
        <f>SUM(H5:H56)</f>
        <v>2118.35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5"/>
  <sheetViews>
    <sheetView topLeftCell="A31" zoomScale="85" zoomScaleNormal="85" workbookViewId="0">
      <selection activeCell="H31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41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61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x14ac:dyDescent="0.45">
      <c r="B7" s="8"/>
      <c r="C7" s="9"/>
      <c r="D7" s="12">
        <v>1</v>
      </c>
      <c r="E7" s="12" t="s">
        <v>6</v>
      </c>
      <c r="F7" s="13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21">
        <f>F14</f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64">
        <v>0</v>
      </c>
      <c r="E18" s="66" t="s">
        <v>14</v>
      </c>
      <c r="F18" s="55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v>35</v>
      </c>
      <c r="H19" s="7">
        <v>0</v>
      </c>
      <c r="I19" s="7">
        <f>0</f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7.81</f>
        <v>7.81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54" t="s">
        <v>21</v>
      </c>
      <c r="F25" s="13">
        <v>0</v>
      </c>
      <c r="H25" s="21">
        <f>F25</f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f>0</f>
        <v>0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58"/>
      <c r="D30" s="12">
        <v>12</v>
      </c>
      <c r="E30" s="54" t="s">
        <v>26</v>
      </c>
      <c r="F30" s="13">
        <v>0</v>
      </c>
      <c r="G30" s="56"/>
      <c r="H30" s="57">
        <f>F30</f>
        <v>0</v>
      </c>
      <c r="I30" s="7"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f>39.99</f>
        <v>39.99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7"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72">
        <f>41.88</f>
        <v>41.88</v>
      </c>
      <c r="H35" s="21">
        <f>F35</f>
        <v>41.88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54" t="s">
        <v>32</v>
      </c>
      <c r="F36" s="13">
        <v>0</v>
      </c>
      <c r="H36" s="7">
        <v>0</v>
      </c>
      <c r="I36" s="7">
        <v>0</v>
      </c>
      <c r="J36" s="57">
        <f>F36</f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13">
        <f>169.99</f>
        <v>169.99</v>
      </c>
      <c r="H37" s="21">
        <f>0</f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46">
        <v>0</v>
      </c>
      <c r="I38" s="57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7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f>0</f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7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21">
        <f>F43</f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21"/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54" t="s">
        <v>45</v>
      </c>
      <c r="F48" s="55">
        <v>0</v>
      </c>
      <c r="H48" s="21">
        <f>F48</f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7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107.8+14.99</f>
        <v>122.78999999999999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v>0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0</f>
        <v>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51</v>
      </c>
      <c r="F54" s="13">
        <v>0</v>
      </c>
      <c r="H54" s="7">
        <v>0</v>
      </c>
      <c r="I54" s="21">
        <f>F54</f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7"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1717.46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1341.88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52">
        <f>SUM(F18:F56)+F14-F58-F59-F60</f>
        <v>340.57999999999993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1717.46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-1717.46</v>
      </c>
      <c r="H65" s="42">
        <f>SUM(H5:H56)</f>
        <v>1341.88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65"/>
  <sheetViews>
    <sheetView topLeftCell="A11" zoomScaleNormal="100" workbookViewId="0">
      <selection activeCell="H11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62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x14ac:dyDescent="0.45">
      <c r="B7" s="8"/>
      <c r="C7" s="9"/>
      <c r="D7" s="12">
        <v>1</v>
      </c>
      <c r="E7" s="12" t="s">
        <v>6</v>
      </c>
      <c r="F7" s="13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21">
        <f>F14</f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</f>
        <v>35</v>
      </c>
      <c r="H19" s="7">
        <v>0</v>
      </c>
      <c r="I19" s="21"/>
      <c r="J19" s="21">
        <f>F19</f>
        <v>35</v>
      </c>
    </row>
    <row r="20" spans="2:10" x14ac:dyDescent="0.45">
      <c r="B20" s="8"/>
      <c r="C20" s="9"/>
      <c r="D20" s="64">
        <v>2</v>
      </c>
      <c r="E20" s="54" t="s">
        <v>16</v>
      </c>
      <c r="F20" s="55">
        <f>0</f>
        <v>0</v>
      </c>
      <c r="G20" s="56"/>
      <c r="H20" s="57">
        <f>F20</f>
        <v>0</v>
      </c>
      <c r="I20" s="7">
        <v>0</v>
      </c>
      <c r="J20" s="7">
        <v>0</v>
      </c>
    </row>
    <row r="21" spans="2:10" x14ac:dyDescent="0.45">
      <c r="B21" s="8"/>
      <c r="C21" s="9"/>
      <c r="D21" s="64">
        <v>3</v>
      </c>
      <c r="E21" s="54" t="s">
        <v>17</v>
      </c>
      <c r="F21" s="55">
        <v>0</v>
      </c>
      <c r="G21" s="56"/>
      <c r="H21" s="70">
        <v>0</v>
      </c>
      <c r="I21" s="7">
        <v>0</v>
      </c>
      <c r="J21" s="7">
        <v>0</v>
      </c>
    </row>
    <row r="22" spans="2:10" x14ac:dyDescent="0.45">
      <c r="B22" s="8"/>
      <c r="C22" s="9"/>
      <c r="D22" s="64">
        <v>4</v>
      </c>
      <c r="E22" s="54" t="s">
        <v>18</v>
      </c>
      <c r="F22" s="55">
        <v>0</v>
      </c>
      <c r="G22" s="56"/>
      <c r="H22" s="70">
        <v>0</v>
      </c>
      <c r="I22" s="7">
        <v>0</v>
      </c>
      <c r="J22" s="7">
        <v>0</v>
      </c>
    </row>
    <row r="23" spans="2:10" x14ac:dyDescent="0.45">
      <c r="B23" s="8"/>
      <c r="C23" s="9"/>
      <c r="D23" s="64">
        <v>5</v>
      </c>
      <c r="E23" s="54" t="s">
        <v>19</v>
      </c>
      <c r="F23" s="55">
        <v>0</v>
      </c>
      <c r="G23" s="56"/>
      <c r="H23" s="70">
        <v>0</v>
      </c>
      <c r="I23" s="7">
        <v>0</v>
      </c>
      <c r="J23" s="7">
        <v>0</v>
      </c>
    </row>
    <row r="24" spans="2:10" x14ac:dyDescent="0.45">
      <c r="B24" s="8"/>
      <c r="C24" s="9"/>
      <c r="D24" s="64">
        <v>6</v>
      </c>
      <c r="E24" s="54" t="s">
        <v>20</v>
      </c>
      <c r="F24" s="55">
        <f>24.19+13.44</f>
        <v>37.630000000000003</v>
      </c>
      <c r="G24" s="56"/>
      <c r="H24" s="70">
        <v>0</v>
      </c>
      <c r="I24" s="7">
        <v>0</v>
      </c>
      <c r="J24" s="7">
        <v>0</v>
      </c>
    </row>
    <row r="25" spans="2:10" x14ac:dyDescent="0.45">
      <c r="B25" s="8"/>
      <c r="C25" s="9"/>
      <c r="D25" s="64">
        <v>7</v>
      </c>
      <c r="E25" s="54" t="s">
        <v>21</v>
      </c>
      <c r="F25" s="74">
        <v>100</v>
      </c>
      <c r="G25" s="56"/>
      <c r="H25" s="57">
        <f>F25</f>
        <v>100</v>
      </c>
      <c r="I25" s="7">
        <v>0</v>
      </c>
      <c r="J25" s="7">
        <v>0</v>
      </c>
    </row>
    <row r="26" spans="2:10" x14ac:dyDescent="0.45">
      <c r="B26" s="8"/>
      <c r="C26" s="9"/>
      <c r="D26" s="64">
        <v>8</v>
      </c>
      <c r="E26" s="54" t="s">
        <v>22</v>
      </c>
      <c r="F26" s="55">
        <v>0</v>
      </c>
      <c r="G26" s="56"/>
      <c r="H26" s="70">
        <v>0</v>
      </c>
      <c r="I26" s="7">
        <v>0</v>
      </c>
      <c r="J26" s="7">
        <v>0</v>
      </c>
    </row>
    <row r="27" spans="2:10" x14ac:dyDescent="0.45">
      <c r="B27" s="8"/>
      <c r="C27" s="9"/>
      <c r="D27" s="64">
        <v>9</v>
      </c>
      <c r="E27" s="54" t="s">
        <v>23</v>
      </c>
      <c r="F27" s="55">
        <v>0</v>
      </c>
      <c r="G27" s="56"/>
      <c r="H27" s="57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64">
        <v>10</v>
      </c>
      <c r="E28" s="54" t="s">
        <v>24</v>
      </c>
      <c r="F28" s="55">
        <v>0</v>
      </c>
      <c r="G28" s="56"/>
      <c r="H28" s="70">
        <v>0</v>
      </c>
      <c r="I28" s="7">
        <v>0</v>
      </c>
      <c r="J28" s="7">
        <v>0</v>
      </c>
    </row>
    <row r="29" spans="2:10" x14ac:dyDescent="0.45">
      <c r="B29" s="8"/>
      <c r="C29" s="9"/>
      <c r="D29" s="64">
        <v>11</v>
      </c>
      <c r="E29" s="54" t="s">
        <v>25</v>
      </c>
      <c r="F29" s="55">
        <v>0</v>
      </c>
      <c r="G29" s="56"/>
      <c r="H29" s="70">
        <v>0</v>
      </c>
      <c r="I29" s="7">
        <v>0</v>
      </c>
      <c r="J29" s="7">
        <v>0</v>
      </c>
    </row>
    <row r="30" spans="2:10" x14ac:dyDescent="0.45">
      <c r="B30" s="8"/>
      <c r="C30" s="9"/>
      <c r="D30" s="64">
        <v>12</v>
      </c>
      <c r="E30" s="54" t="s">
        <v>26</v>
      </c>
      <c r="F30" s="55">
        <v>0</v>
      </c>
      <c r="G30" s="56"/>
      <c r="H30" s="70">
        <v>0</v>
      </c>
      <c r="I30" s="7">
        <v>0</v>
      </c>
      <c r="J30" s="7">
        <v>0</v>
      </c>
    </row>
    <row r="31" spans="2:10" x14ac:dyDescent="0.45">
      <c r="B31" s="8"/>
      <c r="C31" s="9"/>
      <c r="D31" s="64">
        <v>13</v>
      </c>
      <c r="E31" s="54" t="s">
        <v>27</v>
      </c>
      <c r="F31" s="55">
        <v>0</v>
      </c>
      <c r="G31" s="56"/>
      <c r="H31" s="70">
        <v>0</v>
      </c>
      <c r="I31" s="7">
        <v>0</v>
      </c>
      <c r="J31" s="7">
        <v>0</v>
      </c>
    </row>
    <row r="32" spans="2:10" x14ac:dyDescent="0.45">
      <c r="B32" s="8"/>
      <c r="C32" s="9"/>
      <c r="D32" s="64">
        <v>14</v>
      </c>
      <c r="E32" s="54" t="s">
        <v>28</v>
      </c>
      <c r="F32" s="55">
        <v>39.99</v>
      </c>
      <c r="G32" s="56"/>
      <c r="H32" s="70">
        <v>0</v>
      </c>
      <c r="I32" s="7">
        <v>0</v>
      </c>
      <c r="J32" s="7">
        <v>0</v>
      </c>
    </row>
    <row r="33" spans="2:11" x14ac:dyDescent="0.45">
      <c r="B33" s="8"/>
      <c r="C33" s="9"/>
      <c r="D33" s="64">
        <v>15</v>
      </c>
      <c r="E33" s="54" t="s">
        <v>29</v>
      </c>
      <c r="F33" s="55">
        <v>0</v>
      </c>
      <c r="G33" s="56"/>
      <c r="H33" s="70">
        <v>0</v>
      </c>
      <c r="I33" s="7">
        <v>0</v>
      </c>
      <c r="J33" s="7">
        <v>0</v>
      </c>
    </row>
    <row r="34" spans="2:11" x14ac:dyDescent="0.45">
      <c r="B34" s="8"/>
      <c r="C34" s="9"/>
      <c r="D34" s="64">
        <v>16</v>
      </c>
      <c r="E34" s="54" t="s">
        <v>30</v>
      </c>
      <c r="F34" s="55">
        <v>0</v>
      </c>
      <c r="G34" s="56"/>
      <c r="H34" s="70">
        <v>0</v>
      </c>
      <c r="I34" s="7">
        <v>0</v>
      </c>
      <c r="J34" s="7">
        <v>0</v>
      </c>
    </row>
    <row r="35" spans="2:11" x14ac:dyDescent="0.45">
      <c r="B35" s="8"/>
      <c r="C35" s="9"/>
      <c r="D35" s="64">
        <v>17</v>
      </c>
      <c r="E35" s="54" t="s">
        <v>31</v>
      </c>
      <c r="F35" s="55">
        <f>29+65.76</f>
        <v>94.76</v>
      </c>
      <c r="G35" s="56"/>
      <c r="H35" s="57">
        <f>0</f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55">
        <f>0</f>
        <v>0</v>
      </c>
      <c r="H37" s="21">
        <f>F37</f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21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107.8+14.99</f>
        <v>122.78999999999999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f>148.98+29.99+29.99+29.99+148.98</f>
        <v>387.93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100+10</f>
        <v>110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48"/>
      <c r="D54" s="12">
        <v>36</v>
      </c>
      <c r="E54" s="53" t="s">
        <v>51</v>
      </c>
      <c r="F54" s="13">
        <v>0</v>
      </c>
      <c r="H54" s="21">
        <f>F54</f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2228.1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1400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60">
        <f>SUM(F18:F56)+F14-F58-F59-F60</f>
        <v>793.09999999999991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2228.1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-2228.1</v>
      </c>
      <c r="H65" s="42">
        <f>SUM(H5:H56)</f>
        <v>1400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65"/>
  <sheetViews>
    <sheetView topLeftCell="C43" zoomScaleNormal="100" workbookViewId="0">
      <selection activeCell="H1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63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x14ac:dyDescent="0.45">
      <c r="B7" s="8"/>
      <c r="C7" s="9"/>
      <c r="D7" s="12">
        <v>1</v>
      </c>
      <c r="E7" s="12" t="s">
        <v>6</v>
      </c>
      <c r="F7" s="13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21">
        <f>F14</f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35+35+800</f>
        <v>870</v>
      </c>
      <c r="H19" s="7">
        <v>0</v>
      </c>
      <c r="I19" s="49">
        <v>0</v>
      </c>
      <c r="J19" s="21">
        <f>F19</f>
        <v>870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2.57+3.14</f>
        <v>5.71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f>15.93+9.99</f>
        <v>25.92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13">
        <v>0</v>
      </c>
      <c r="H30" s="7">
        <v>0</v>
      </c>
      <c r="I30" s="49">
        <f>F30</f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f>39.99</f>
        <v>39.99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f>0</f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7"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v>0</v>
      </c>
      <c r="H35" s="7"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13">
        <f>605.61</f>
        <v>605.61</v>
      </c>
      <c r="H37" s="7">
        <f>0</f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49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f>7.35</f>
        <v>7.35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55">
        <f>0</f>
        <v>0</v>
      </c>
      <c r="H42" s="7">
        <v>0</v>
      </c>
      <c r="I42" s="7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f>F43</f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7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7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107.36+14.99</f>
        <v>122.35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f>0</f>
        <v>0</v>
      </c>
      <c r="H52" s="21">
        <f>0</f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35</f>
        <v>35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50"/>
      <c r="D54" s="12">
        <v>36</v>
      </c>
      <c r="E54" s="53" t="s">
        <v>73</v>
      </c>
      <c r="F54" s="13">
        <v>0</v>
      </c>
      <c r="H54" s="21">
        <f>F54</f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3011.93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1300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870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60">
        <f>SUM(F18:F56)+F14-F58-F59-F60</f>
        <v>841.92999999999984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3011.93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-3011.93</v>
      </c>
      <c r="H65" s="42">
        <f>SUM(H5:H56)</f>
        <v>1300</v>
      </c>
      <c r="I65" s="43">
        <f>SUM(I5:I56)</f>
        <v>0</v>
      </c>
      <c r="J65" s="44">
        <f>SUM(J5:J56)</f>
        <v>870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65"/>
  <sheetViews>
    <sheetView topLeftCell="A43" zoomScaleNormal="100" workbookViewId="0">
      <selection activeCell="H1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41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91" t="s">
        <v>64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x14ac:dyDescent="0.45">
      <c r="B7" s="8"/>
      <c r="C7" s="9"/>
      <c r="D7" s="12">
        <v>1</v>
      </c>
      <c r="E7" s="12" t="s">
        <v>6</v>
      </c>
      <c r="F7" s="13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21">
        <f>F14</f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12">
        <v>1</v>
      </c>
      <c r="E19" s="54" t="s">
        <v>15</v>
      </c>
      <c r="F19" s="73"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74.55+10.61</f>
        <v>85.16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f>3.19+3.2</f>
        <v>6.3900000000000006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13">
        <v>0</v>
      </c>
      <c r="H30" s="7">
        <v>0</v>
      </c>
      <c r="I30" s="7"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f>39.99</f>
        <v>39.99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21">
        <f>F34</f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v>0</v>
      </c>
      <c r="H35" s="7"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f>0</f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13">
        <f>0</f>
        <v>0</v>
      </c>
      <c r="H37" s="7">
        <v>0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64">
        <v>23</v>
      </c>
      <c r="E41" s="54" t="s">
        <v>38</v>
      </c>
      <c r="F41" s="55">
        <f>0</f>
        <v>0</v>
      </c>
      <c r="H41" s="21">
        <f>F41</f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74">
        <f>350</f>
        <v>350</v>
      </c>
      <c r="H42" s="21">
        <f>F42</f>
        <v>350</v>
      </c>
      <c r="I42" s="7"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f>0</f>
        <v>0</v>
      </c>
      <c r="H43" s="7">
        <v>0</v>
      </c>
      <c r="I43" s="7">
        <v>0</v>
      </c>
      <c r="J43" s="21">
        <f>F43</f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7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7"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107.34+14.99</f>
        <v>122.33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v>0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34.53+5+100</f>
        <v>139.53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51</v>
      </c>
      <c r="F54" s="13">
        <v>0</v>
      </c>
      <c r="H54" s="21">
        <f>F54</f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2078.4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1650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393.40000000000009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2078.4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-2078.4</v>
      </c>
      <c r="H65" s="42">
        <f>SUM(H5:H56)</f>
        <v>1650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0" verticalDpi="0" r:id="rId1"/>
  <ignoredErrors>
    <ignoredError sqref="F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65"/>
  <sheetViews>
    <sheetView topLeftCell="A7" zoomScale="98" zoomScaleNormal="98" workbookViewId="0">
      <selection activeCell="H7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7" style="2" bestFit="1" customWidth="1"/>
    <col min="7" max="7" width="3" style="1" customWidth="1"/>
    <col min="8" max="8" width="24.5976562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65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7"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21">
        <f>F23</f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53.39+7.24</f>
        <v>60.63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f>33.07</f>
        <v>33.07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f>106</f>
        <v>106</v>
      </c>
      <c r="H28" s="7">
        <v>0</v>
      </c>
      <c r="I28" s="21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13">
        <v>0</v>
      </c>
      <c r="H30" s="7">
        <v>0</v>
      </c>
      <c r="I30" s="21"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65">
        <f>39.99</f>
        <v>39.99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21">
        <f>F34</f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v>0</v>
      </c>
      <c r="H35" s="7"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21">
        <f>F36</f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72">
        <f>9.7</f>
        <v>9.6999999999999993</v>
      </c>
      <c r="H37" s="21">
        <f>F37</f>
        <v>9.6999999999999993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f>0</f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7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64">
        <v>33</v>
      </c>
      <c r="E51" s="54" t="s">
        <v>48</v>
      </c>
      <c r="F51" s="55">
        <f>107.27+14.99</f>
        <v>122.25999999999999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f>0</f>
        <v>0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0</f>
        <v>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4" t="s">
        <v>51</v>
      </c>
      <c r="F54" s="13">
        <v>0</v>
      </c>
      <c r="H54" s="21">
        <f>F54</f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1706.6499999999999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1309.7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60">
        <f>SUM(F18:F56)+F14-F58-F59-F60</f>
        <v>361.94999999999982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1706.6499999999999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-1706.6499999999999</v>
      </c>
      <c r="H65" s="42">
        <f>SUM(H5:H56)</f>
        <v>1309.7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65"/>
  <sheetViews>
    <sheetView topLeftCell="A38" zoomScaleNormal="100" workbookViewId="0">
      <selection activeCell="H38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7" style="2" bestFit="1" customWidth="1"/>
    <col min="7" max="7" width="3" style="1" customWidth="1"/>
    <col min="8" max="8" width="24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66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7"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f>35</f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7"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4.95+2.55+26.96</f>
        <v>34.46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v>0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12">
        <v>12</v>
      </c>
      <c r="E30" s="14" t="s">
        <v>26</v>
      </c>
      <c r="F30" s="72">
        <f>427.46</f>
        <v>427.46</v>
      </c>
      <c r="H30" s="21">
        <f>F30</f>
        <v>427.46</v>
      </c>
      <c r="I30" s="21">
        <v>0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64">
        <v>14</v>
      </c>
      <c r="E32" s="54" t="s">
        <v>28</v>
      </c>
      <c r="F32" s="55">
        <f>57.33</f>
        <v>57.33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v>0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21">
        <f>F34</f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f>165.68</f>
        <v>165.68</v>
      </c>
      <c r="H35" s="21">
        <f>0</f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72">
        <f>13.27+13.98+106.24</f>
        <v>133.49</v>
      </c>
      <c r="H37" s="21">
        <f>F37</f>
        <v>133.49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12">
        <v>23</v>
      </c>
      <c r="E41" s="14" t="s">
        <v>38</v>
      </c>
      <c r="F41" s="13">
        <v>0</v>
      </c>
      <c r="H41" s="7">
        <v>0</v>
      </c>
      <c r="I41" s="7">
        <v>0</v>
      </c>
      <c r="J41" s="7">
        <v>0</v>
      </c>
    </row>
    <row r="42" spans="2:11" x14ac:dyDescent="0.45">
      <c r="B42" s="8"/>
      <c r="C42" s="9"/>
      <c r="D42" s="12">
        <v>24</v>
      </c>
      <c r="E42" s="14" t="s">
        <v>39</v>
      </c>
      <c r="F42" s="13">
        <v>0</v>
      </c>
      <c r="H42" s="7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12">
        <v>25</v>
      </c>
      <c r="E43" s="14" t="s">
        <v>40</v>
      </c>
      <c r="F43" s="13">
        <v>0</v>
      </c>
      <c r="H43" s="7">
        <v>0</v>
      </c>
      <c r="I43" s="7">
        <v>0</v>
      </c>
      <c r="J43" s="7">
        <v>0</v>
      </c>
    </row>
    <row r="44" spans="2:11" x14ac:dyDescent="0.45">
      <c r="B44" s="8"/>
      <c r="C44" s="9"/>
      <c r="D44" s="12">
        <v>26</v>
      </c>
      <c r="E44" s="14" t="s">
        <v>41</v>
      </c>
      <c r="F44" s="13">
        <f>Jan!F44</f>
        <v>1300</v>
      </c>
      <c r="H44" s="21">
        <f>F44</f>
        <v>1300</v>
      </c>
      <c r="I44" s="7">
        <v>0</v>
      </c>
      <c r="J44" s="7">
        <v>0</v>
      </c>
    </row>
    <row r="45" spans="2:11" x14ac:dyDescent="0.45">
      <c r="B45" s="8"/>
      <c r="C45" s="9"/>
      <c r="D45" s="12">
        <v>27</v>
      </c>
      <c r="E45" s="14" t="s">
        <v>42</v>
      </c>
      <c r="F45" s="13">
        <v>0</v>
      </c>
      <c r="H45" s="7">
        <v>0</v>
      </c>
      <c r="I45" s="7">
        <v>0</v>
      </c>
      <c r="J45" s="7">
        <v>0</v>
      </c>
    </row>
    <row r="46" spans="2:11" x14ac:dyDescent="0.45">
      <c r="B46" s="8"/>
      <c r="C46" s="9"/>
      <c r="D46" s="12">
        <v>28</v>
      </c>
      <c r="E46" s="14" t="s">
        <v>43</v>
      </c>
      <c r="F46" s="13">
        <v>0</v>
      </c>
      <c r="H46" s="7">
        <v>0</v>
      </c>
      <c r="I46" s="7">
        <v>0</v>
      </c>
      <c r="J46" s="7">
        <v>0</v>
      </c>
    </row>
    <row r="47" spans="2:11" x14ac:dyDescent="0.45">
      <c r="B47" s="8"/>
      <c r="C47" s="9"/>
      <c r="D47" s="12">
        <v>29</v>
      </c>
      <c r="E47" s="14" t="s">
        <v>44</v>
      </c>
      <c r="F47" s="13">
        <v>0</v>
      </c>
      <c r="H47" s="21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21">
        <f>F48</f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21">
        <f>F50</f>
        <v>0</v>
      </c>
      <c r="J50" s="7"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107.27+14.99</f>
        <v>122.25999999999999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v>0</v>
      </c>
      <c r="H52" s="7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62.68+5</f>
        <v>67.680000000000007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51</v>
      </c>
      <c r="F54" s="13">
        <v>0</v>
      </c>
      <c r="H54" s="21">
        <f>F54</f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2343.36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1860.95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0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447.41000000000008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2343.36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-2343.36</v>
      </c>
      <c r="H65" s="42">
        <f>SUM(H5:H56)</f>
        <v>1860.95</v>
      </c>
      <c r="I65" s="43">
        <f>SUM(I5:I56)</f>
        <v>0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65"/>
  <sheetViews>
    <sheetView topLeftCell="A40" zoomScaleNormal="100" workbookViewId="0">
      <selection activeCell="H40" sqref="H1:J1048576"/>
    </sheetView>
  </sheetViews>
  <sheetFormatPr defaultColWidth="9" defaultRowHeight="14.25" x14ac:dyDescent="0.45"/>
  <cols>
    <col min="1" max="1" width="2.3984375" style="1" customWidth="1"/>
    <col min="2" max="2" width="18" style="1" bestFit="1" customWidth="1"/>
    <col min="3" max="3" width="18" style="1" customWidth="1"/>
    <col min="4" max="4" width="3" style="1" bestFit="1" customWidth="1"/>
    <col min="5" max="5" width="39" style="1" bestFit="1" customWidth="1"/>
    <col min="6" max="6" width="16.3984375" style="2" customWidth="1"/>
    <col min="7" max="7" width="3" style="1" customWidth="1"/>
    <col min="8" max="8" width="18.3984375" style="1" hidden="1" customWidth="1"/>
    <col min="9" max="9" width="23" style="1" hidden="1" customWidth="1"/>
    <col min="10" max="10" width="22" style="1" hidden="1" customWidth="1"/>
    <col min="11" max="16384" width="9" style="1"/>
  </cols>
  <sheetData>
    <row r="1" spans="2:10" ht="14.65" thickBot="1" x14ac:dyDescent="0.5"/>
    <row r="2" spans="2:10" ht="15" customHeight="1" x14ac:dyDescent="0.45">
      <c r="B2" s="76" t="s">
        <v>67</v>
      </c>
      <c r="C2" s="79" t="s">
        <v>1</v>
      </c>
      <c r="D2" s="80"/>
      <c r="E2" s="80"/>
      <c r="F2" s="81"/>
      <c r="H2" s="88" t="s">
        <v>2</v>
      </c>
      <c r="I2" s="88" t="s">
        <v>3</v>
      </c>
      <c r="J2" s="88" t="s">
        <v>4</v>
      </c>
    </row>
    <row r="3" spans="2:10" x14ac:dyDescent="0.45">
      <c r="B3" s="77"/>
      <c r="C3" s="82"/>
      <c r="D3" s="83"/>
      <c r="E3" s="83"/>
      <c r="F3" s="84"/>
      <c r="H3" s="89"/>
      <c r="I3" s="89"/>
      <c r="J3" s="89"/>
    </row>
    <row r="4" spans="2:10" ht="14.65" thickBot="1" x14ac:dyDescent="0.5">
      <c r="B4" s="78"/>
      <c r="C4" s="85"/>
      <c r="D4" s="86"/>
      <c r="E4" s="86"/>
      <c r="F4" s="87"/>
      <c r="H4" s="90"/>
      <c r="I4" s="90"/>
      <c r="J4" s="90"/>
    </row>
    <row r="5" spans="2:10" x14ac:dyDescent="0.45">
      <c r="B5" s="3" t="s">
        <v>5</v>
      </c>
      <c r="C5" s="4"/>
      <c r="D5" s="4"/>
      <c r="E5" s="5"/>
      <c r="F5" s="6"/>
      <c r="H5" s="7">
        <v>0</v>
      </c>
      <c r="I5" s="7">
        <v>0</v>
      </c>
      <c r="J5" s="7">
        <v>0</v>
      </c>
    </row>
    <row r="6" spans="2:10" x14ac:dyDescent="0.45">
      <c r="B6" s="8"/>
      <c r="C6" s="9"/>
      <c r="D6" s="9"/>
      <c r="E6" s="10"/>
      <c r="F6" s="11"/>
      <c r="H6" s="7">
        <v>0</v>
      </c>
      <c r="I6" s="7">
        <v>0</v>
      </c>
      <c r="J6" s="7">
        <v>0</v>
      </c>
    </row>
    <row r="7" spans="2:10" ht="16.899999999999999" x14ac:dyDescent="0.45">
      <c r="B7" s="8"/>
      <c r="C7" s="9"/>
      <c r="D7" s="12">
        <v>1</v>
      </c>
      <c r="E7" s="12" t="s">
        <v>6</v>
      </c>
      <c r="F7" s="47">
        <f>0</f>
        <v>0</v>
      </c>
      <c r="H7" s="7">
        <v>0</v>
      </c>
      <c r="I7" s="7">
        <v>0</v>
      </c>
      <c r="J7" s="7">
        <v>0</v>
      </c>
    </row>
    <row r="8" spans="2:10" x14ac:dyDescent="0.45">
      <c r="B8" s="8"/>
      <c r="C8" s="9"/>
      <c r="D8" s="12">
        <v>2</v>
      </c>
      <c r="E8" s="14" t="s">
        <v>7</v>
      </c>
      <c r="F8" s="13"/>
      <c r="H8" s="7">
        <v>0</v>
      </c>
      <c r="I8" s="7">
        <v>0</v>
      </c>
      <c r="J8" s="7">
        <v>0</v>
      </c>
    </row>
    <row r="9" spans="2:10" x14ac:dyDescent="0.45">
      <c r="B9" s="8"/>
      <c r="C9" s="9"/>
      <c r="D9" s="9"/>
      <c r="E9" s="10"/>
      <c r="F9" s="11"/>
      <c r="H9" s="7">
        <v>0</v>
      </c>
      <c r="I9" s="7">
        <v>0</v>
      </c>
      <c r="J9" s="7">
        <v>0</v>
      </c>
    </row>
    <row r="10" spans="2:10" x14ac:dyDescent="0.45">
      <c r="B10" s="8"/>
      <c r="C10" s="15" t="s">
        <v>8</v>
      </c>
      <c r="D10" s="16"/>
      <c r="E10" s="17"/>
      <c r="F10" s="18">
        <f>SUM(F7:F8)</f>
        <v>0</v>
      </c>
      <c r="H10" s="7">
        <v>0</v>
      </c>
      <c r="I10" s="7">
        <v>0</v>
      </c>
      <c r="J10" s="7">
        <v>0</v>
      </c>
    </row>
    <row r="11" spans="2:10" x14ac:dyDescent="0.45">
      <c r="B11" s="8"/>
      <c r="C11" s="9"/>
      <c r="D11" s="9"/>
      <c r="E11" s="10"/>
      <c r="F11" s="11"/>
      <c r="H11" s="7">
        <v>0</v>
      </c>
      <c r="I11" s="7">
        <v>0</v>
      </c>
      <c r="J11" s="7">
        <v>0</v>
      </c>
    </row>
    <row r="12" spans="2:10" x14ac:dyDescent="0.45">
      <c r="B12" s="19" t="s">
        <v>9</v>
      </c>
      <c r="C12" s="20"/>
      <c r="D12" s="20"/>
      <c r="E12" s="14"/>
      <c r="F12" s="13"/>
      <c r="H12" s="7">
        <v>0</v>
      </c>
      <c r="I12" s="7">
        <v>0</v>
      </c>
      <c r="J12" s="7">
        <v>0</v>
      </c>
    </row>
    <row r="13" spans="2:10" x14ac:dyDescent="0.45">
      <c r="B13" s="8"/>
      <c r="C13" s="9"/>
      <c r="D13" s="12">
        <v>1</v>
      </c>
      <c r="E13" s="14" t="s">
        <v>10</v>
      </c>
      <c r="F13" s="13"/>
      <c r="H13" s="7">
        <v>0</v>
      </c>
      <c r="I13" s="7">
        <v>0</v>
      </c>
      <c r="J13" s="7">
        <v>0</v>
      </c>
    </row>
    <row r="14" spans="2:10" x14ac:dyDescent="0.45">
      <c r="B14" s="8"/>
      <c r="C14" s="9"/>
      <c r="D14" s="12">
        <v>2</v>
      </c>
      <c r="E14" s="14" t="s">
        <v>11</v>
      </c>
      <c r="F14" s="13"/>
      <c r="H14" s="7">
        <v>0</v>
      </c>
      <c r="I14" s="7">
        <v>0</v>
      </c>
      <c r="J14" s="7">
        <v>0</v>
      </c>
    </row>
    <row r="15" spans="2:10" x14ac:dyDescent="0.45">
      <c r="B15" s="8"/>
      <c r="C15" s="9"/>
      <c r="D15" s="12"/>
      <c r="E15" s="14"/>
      <c r="F15" s="13"/>
      <c r="H15" s="7">
        <v>0</v>
      </c>
      <c r="I15" s="7">
        <v>0</v>
      </c>
      <c r="J15" s="7">
        <v>0</v>
      </c>
    </row>
    <row r="16" spans="2:10" x14ac:dyDescent="0.45">
      <c r="B16" s="8"/>
      <c r="C16" s="15" t="s">
        <v>12</v>
      </c>
      <c r="D16" s="16"/>
      <c r="E16" s="17"/>
      <c r="F16" s="18">
        <f>(F10-SUM(F13:F14))</f>
        <v>0</v>
      </c>
      <c r="H16" s="7">
        <v>0</v>
      </c>
      <c r="I16" s="7">
        <v>0</v>
      </c>
      <c r="J16" s="7">
        <v>0</v>
      </c>
    </row>
    <row r="17" spans="2:10" x14ac:dyDescent="0.45">
      <c r="B17" s="8"/>
      <c r="C17" s="9"/>
      <c r="D17" s="9"/>
      <c r="E17" s="10"/>
      <c r="F17" s="11"/>
      <c r="H17" s="7">
        <v>0</v>
      </c>
      <c r="I17" s="7">
        <v>0</v>
      </c>
      <c r="J17" s="7">
        <v>0</v>
      </c>
    </row>
    <row r="18" spans="2:10" x14ac:dyDescent="0.45">
      <c r="B18" s="19" t="s">
        <v>13</v>
      </c>
      <c r="C18" s="20"/>
      <c r="D18" s="12">
        <v>0</v>
      </c>
      <c r="E18" s="22" t="s">
        <v>14</v>
      </c>
      <c r="F18" s="13">
        <v>0</v>
      </c>
      <c r="H18" s="7">
        <v>0</v>
      </c>
      <c r="I18" s="7">
        <v>0</v>
      </c>
      <c r="J18" s="7">
        <v>0</v>
      </c>
    </row>
    <row r="19" spans="2:10" x14ac:dyDescent="0.45">
      <c r="B19" s="8"/>
      <c r="C19" s="9"/>
      <c r="D19" s="64">
        <v>1</v>
      </c>
      <c r="E19" s="54" t="s">
        <v>15</v>
      </c>
      <c r="F19" s="73">
        <v>35</v>
      </c>
      <c r="H19" s="7">
        <v>0</v>
      </c>
      <c r="I19" s="21">
        <v>0</v>
      </c>
      <c r="J19" s="21">
        <f>F19</f>
        <v>35</v>
      </c>
    </row>
    <row r="20" spans="2:10" x14ac:dyDescent="0.45">
      <c r="B20" s="8"/>
      <c r="C20" s="9"/>
      <c r="D20" s="12">
        <v>2</v>
      </c>
      <c r="E20" s="14" t="s">
        <v>16</v>
      </c>
      <c r="F20" s="13">
        <v>0</v>
      </c>
      <c r="H20" s="7">
        <v>0</v>
      </c>
      <c r="I20" s="7">
        <v>0</v>
      </c>
      <c r="J20" s="7">
        <v>0</v>
      </c>
    </row>
    <row r="21" spans="2:10" x14ac:dyDescent="0.45">
      <c r="B21" s="8"/>
      <c r="C21" s="9"/>
      <c r="D21" s="12">
        <v>3</v>
      </c>
      <c r="E21" s="14" t="s">
        <v>17</v>
      </c>
      <c r="F21" s="13">
        <v>0</v>
      </c>
      <c r="H21" s="7">
        <v>0</v>
      </c>
      <c r="I21" s="7">
        <v>0</v>
      </c>
      <c r="J21" s="7">
        <v>0</v>
      </c>
    </row>
    <row r="22" spans="2:10" x14ac:dyDescent="0.45">
      <c r="B22" s="8"/>
      <c r="C22" s="9"/>
      <c r="D22" s="12">
        <v>4</v>
      </c>
      <c r="E22" s="14" t="s">
        <v>18</v>
      </c>
      <c r="F22" s="13">
        <v>0</v>
      </c>
      <c r="H22" s="7">
        <v>0</v>
      </c>
      <c r="I22" s="7">
        <v>0</v>
      </c>
      <c r="J22" s="7">
        <v>0</v>
      </c>
    </row>
    <row r="23" spans="2:10" x14ac:dyDescent="0.45">
      <c r="B23" s="8"/>
      <c r="C23" s="9"/>
      <c r="D23" s="12">
        <v>5</v>
      </c>
      <c r="E23" s="14" t="s">
        <v>19</v>
      </c>
      <c r="F23" s="13">
        <v>0</v>
      </c>
      <c r="H23" s="7">
        <v>0</v>
      </c>
      <c r="I23" s="7">
        <v>0</v>
      </c>
      <c r="J23" s="21">
        <f>F23</f>
        <v>0</v>
      </c>
    </row>
    <row r="24" spans="2:10" x14ac:dyDescent="0.45">
      <c r="B24" s="8"/>
      <c r="C24" s="9"/>
      <c r="D24" s="12">
        <v>6</v>
      </c>
      <c r="E24" s="14" t="s">
        <v>20</v>
      </c>
      <c r="F24" s="13">
        <f>29.12</f>
        <v>29.12</v>
      </c>
      <c r="H24" s="7">
        <v>0</v>
      </c>
      <c r="I24" s="7">
        <v>0</v>
      </c>
      <c r="J24" s="7">
        <v>0</v>
      </c>
    </row>
    <row r="25" spans="2:10" x14ac:dyDescent="0.45">
      <c r="B25" s="8"/>
      <c r="C25" s="9"/>
      <c r="D25" s="12">
        <v>7</v>
      </c>
      <c r="E25" s="14" t="s">
        <v>21</v>
      </c>
      <c r="F25" s="13">
        <v>0</v>
      </c>
      <c r="H25" s="7">
        <v>0</v>
      </c>
      <c r="I25" s="7">
        <v>0</v>
      </c>
      <c r="J25" s="7">
        <v>0</v>
      </c>
    </row>
    <row r="26" spans="2:10" x14ac:dyDescent="0.45">
      <c r="B26" s="8"/>
      <c r="C26" s="9"/>
      <c r="D26" s="12">
        <v>8</v>
      </c>
      <c r="E26" s="14" t="s">
        <v>22</v>
      </c>
      <c r="F26" s="13">
        <v>0</v>
      </c>
      <c r="H26" s="7">
        <v>0</v>
      </c>
      <c r="I26" s="7">
        <v>0</v>
      </c>
      <c r="J26" s="7">
        <v>0</v>
      </c>
    </row>
    <row r="27" spans="2:10" x14ac:dyDescent="0.45">
      <c r="B27" s="8"/>
      <c r="C27" s="9"/>
      <c r="D27" s="12">
        <v>9</v>
      </c>
      <c r="E27" s="14" t="s">
        <v>23</v>
      </c>
      <c r="F27" s="13">
        <v>0</v>
      </c>
      <c r="H27" s="21">
        <f>F27</f>
        <v>0</v>
      </c>
      <c r="I27" s="7">
        <v>0</v>
      </c>
      <c r="J27" s="7">
        <v>0</v>
      </c>
    </row>
    <row r="28" spans="2:10" x14ac:dyDescent="0.45">
      <c r="B28" s="8"/>
      <c r="C28" s="9"/>
      <c r="D28" s="12">
        <v>10</v>
      </c>
      <c r="E28" s="14" t="s">
        <v>24</v>
      </c>
      <c r="F28" s="13">
        <v>0</v>
      </c>
      <c r="H28" s="7">
        <v>0</v>
      </c>
      <c r="I28" s="7">
        <v>0</v>
      </c>
      <c r="J28" s="7">
        <v>0</v>
      </c>
    </row>
    <row r="29" spans="2:10" x14ac:dyDescent="0.45">
      <c r="B29" s="8"/>
      <c r="C29" s="9"/>
      <c r="D29" s="12">
        <v>11</v>
      </c>
      <c r="E29" s="14" t="s">
        <v>25</v>
      </c>
      <c r="F29" s="13">
        <v>0</v>
      </c>
      <c r="H29" s="7">
        <v>0</v>
      </c>
      <c r="I29" s="7">
        <v>0</v>
      </c>
      <c r="J29" s="7">
        <v>0</v>
      </c>
    </row>
    <row r="30" spans="2:10" x14ac:dyDescent="0.45">
      <c r="B30" s="8"/>
      <c r="C30" s="9"/>
      <c r="D30" s="64">
        <v>12</v>
      </c>
      <c r="E30" s="54" t="s">
        <v>26</v>
      </c>
      <c r="F30" s="73">
        <v>1337</v>
      </c>
      <c r="H30" s="7">
        <v>0</v>
      </c>
      <c r="I30" s="21">
        <f>F30</f>
        <v>1337</v>
      </c>
      <c r="J30" s="7">
        <v>0</v>
      </c>
    </row>
    <row r="31" spans="2:10" x14ac:dyDescent="0.45">
      <c r="B31" s="8"/>
      <c r="C31" s="9"/>
      <c r="D31" s="12">
        <v>13</v>
      </c>
      <c r="E31" s="14" t="s">
        <v>27</v>
      </c>
      <c r="F31" s="13">
        <v>0</v>
      </c>
      <c r="H31" s="7">
        <v>0</v>
      </c>
      <c r="I31" s="7">
        <v>0</v>
      </c>
      <c r="J31" s="7">
        <v>0</v>
      </c>
    </row>
    <row r="32" spans="2:10" x14ac:dyDescent="0.45">
      <c r="B32" s="8"/>
      <c r="C32" s="9"/>
      <c r="D32" s="12">
        <v>14</v>
      </c>
      <c r="E32" s="14" t="s">
        <v>28</v>
      </c>
      <c r="F32" s="13">
        <f>40</f>
        <v>40</v>
      </c>
      <c r="H32" s="7">
        <v>0</v>
      </c>
      <c r="I32" s="7">
        <v>0</v>
      </c>
      <c r="J32" s="7">
        <v>0</v>
      </c>
    </row>
    <row r="33" spans="2:11" x14ac:dyDescent="0.45">
      <c r="B33" s="8"/>
      <c r="C33" s="9"/>
      <c r="D33" s="12">
        <v>15</v>
      </c>
      <c r="E33" s="14" t="s">
        <v>29</v>
      </c>
      <c r="F33" s="13">
        <f>101+2.37</f>
        <v>103.37</v>
      </c>
      <c r="H33" s="7">
        <v>0</v>
      </c>
      <c r="I33" s="7">
        <v>0</v>
      </c>
      <c r="J33" s="7">
        <v>0</v>
      </c>
    </row>
    <row r="34" spans="2:11" x14ac:dyDescent="0.45">
      <c r="B34" s="8"/>
      <c r="C34" s="9"/>
      <c r="D34" s="12">
        <v>16</v>
      </c>
      <c r="E34" s="14" t="s">
        <v>30</v>
      </c>
      <c r="F34" s="13">
        <v>0</v>
      </c>
      <c r="H34" s="21">
        <f>F34</f>
        <v>0</v>
      </c>
      <c r="I34" s="7">
        <v>0</v>
      </c>
      <c r="J34" s="7">
        <v>0</v>
      </c>
    </row>
    <row r="35" spans="2:11" x14ac:dyDescent="0.45">
      <c r="B35" s="8"/>
      <c r="C35" s="9"/>
      <c r="D35" s="12">
        <v>17</v>
      </c>
      <c r="E35" s="14" t="s">
        <v>31</v>
      </c>
      <c r="F35" s="13">
        <f>0</f>
        <v>0</v>
      </c>
      <c r="H35" s="21">
        <f>F35</f>
        <v>0</v>
      </c>
      <c r="I35" s="7">
        <v>0</v>
      </c>
      <c r="J35" s="7">
        <v>0</v>
      </c>
    </row>
    <row r="36" spans="2:11" x14ac:dyDescent="0.45">
      <c r="B36" s="8"/>
      <c r="C36" s="9"/>
      <c r="D36" s="12">
        <v>18</v>
      </c>
      <c r="E36" s="14" t="s">
        <v>32</v>
      </c>
      <c r="F36" s="13">
        <v>0</v>
      </c>
      <c r="H36" s="7">
        <v>0</v>
      </c>
      <c r="I36" s="7">
        <v>0</v>
      </c>
      <c r="J36" s="7">
        <v>0</v>
      </c>
      <c r="K36" s="1" t="s">
        <v>33</v>
      </c>
    </row>
    <row r="37" spans="2:11" x14ac:dyDescent="0.45">
      <c r="B37" s="8"/>
      <c r="C37" s="9"/>
      <c r="D37" s="12">
        <v>19</v>
      </c>
      <c r="E37" s="14" t="s">
        <v>34</v>
      </c>
      <c r="F37" s="72">
        <f>21.96+22.34</f>
        <v>44.3</v>
      </c>
      <c r="H37" s="21">
        <f>F37</f>
        <v>44.3</v>
      </c>
      <c r="I37" s="7">
        <v>0</v>
      </c>
      <c r="J37" s="7">
        <v>0</v>
      </c>
    </row>
    <row r="38" spans="2:11" x14ac:dyDescent="0.45">
      <c r="B38" s="8"/>
      <c r="C38" s="9"/>
      <c r="D38" s="12">
        <v>20</v>
      </c>
      <c r="E38" s="14" t="s">
        <v>35</v>
      </c>
      <c r="F38" s="13">
        <v>0</v>
      </c>
      <c r="H38" s="7">
        <v>0</v>
      </c>
      <c r="I38" s="21">
        <f>F38</f>
        <v>0</v>
      </c>
      <c r="J38" s="7">
        <v>0</v>
      </c>
    </row>
    <row r="39" spans="2:11" x14ac:dyDescent="0.45">
      <c r="B39" s="8"/>
      <c r="C39" s="9"/>
      <c r="D39" s="67">
        <v>21</v>
      </c>
      <c r="E39" s="68" t="s">
        <v>36</v>
      </c>
      <c r="F39" s="69">
        <v>0</v>
      </c>
      <c r="H39" s="7">
        <v>0</v>
      </c>
      <c r="I39" s="7">
        <v>0</v>
      </c>
      <c r="J39" s="21">
        <f>F39</f>
        <v>0</v>
      </c>
    </row>
    <row r="40" spans="2:11" x14ac:dyDescent="0.45">
      <c r="B40" s="8"/>
      <c r="C40" s="9"/>
      <c r="D40" s="12">
        <v>22</v>
      </c>
      <c r="E40" s="14" t="s">
        <v>37</v>
      </c>
      <c r="F40" s="13">
        <v>0</v>
      </c>
      <c r="H40" s="7">
        <v>0</v>
      </c>
      <c r="I40" s="7">
        <v>0</v>
      </c>
      <c r="J40" s="7">
        <v>0</v>
      </c>
    </row>
    <row r="41" spans="2:11" x14ac:dyDescent="0.45">
      <c r="B41" s="8"/>
      <c r="C41" s="9"/>
      <c r="D41" s="64">
        <v>23</v>
      </c>
      <c r="E41" s="54" t="s">
        <v>38</v>
      </c>
      <c r="F41" s="55">
        <v>0</v>
      </c>
      <c r="G41" s="56"/>
      <c r="H41" s="57">
        <f>F41</f>
        <v>0</v>
      </c>
      <c r="I41" s="7">
        <v>0</v>
      </c>
      <c r="J41" s="7">
        <v>0</v>
      </c>
    </row>
    <row r="42" spans="2:11" x14ac:dyDescent="0.45">
      <c r="B42" s="8"/>
      <c r="C42" s="9"/>
      <c r="D42" s="64">
        <v>24</v>
      </c>
      <c r="E42" s="54" t="s">
        <v>39</v>
      </c>
      <c r="F42" s="55">
        <v>0</v>
      </c>
      <c r="G42" s="56"/>
      <c r="H42" s="70">
        <v>0</v>
      </c>
      <c r="I42" s="21">
        <f>F42</f>
        <v>0</v>
      </c>
      <c r="J42" s="7">
        <v>0</v>
      </c>
    </row>
    <row r="43" spans="2:11" x14ac:dyDescent="0.45">
      <c r="B43" s="8"/>
      <c r="C43" s="9"/>
      <c r="D43" s="64">
        <v>25</v>
      </c>
      <c r="E43" s="54" t="s">
        <v>40</v>
      </c>
      <c r="F43" s="73">
        <v>500</v>
      </c>
      <c r="G43" s="56"/>
      <c r="H43" s="57">
        <v>0</v>
      </c>
      <c r="I43" s="21">
        <f>F43</f>
        <v>500</v>
      </c>
      <c r="J43" s="7">
        <v>0</v>
      </c>
    </row>
    <row r="44" spans="2:11" x14ac:dyDescent="0.45">
      <c r="B44" s="8"/>
      <c r="C44" s="9"/>
      <c r="D44" s="64">
        <v>26</v>
      </c>
      <c r="E44" s="54" t="s">
        <v>41</v>
      </c>
      <c r="F44" s="55">
        <f>Jan!F44</f>
        <v>1300</v>
      </c>
      <c r="G44" s="56"/>
      <c r="H44" s="57">
        <f>F44</f>
        <v>1300</v>
      </c>
      <c r="I44" s="21">
        <v>0</v>
      </c>
      <c r="J44" s="7">
        <v>0</v>
      </c>
    </row>
    <row r="45" spans="2:11" x14ac:dyDescent="0.45">
      <c r="B45" s="8"/>
      <c r="C45" s="9"/>
      <c r="D45" s="64">
        <v>27</v>
      </c>
      <c r="E45" s="54" t="s">
        <v>42</v>
      </c>
      <c r="F45" s="55">
        <v>0</v>
      </c>
      <c r="G45" s="56"/>
      <c r="H45" s="70">
        <v>0</v>
      </c>
      <c r="I45" s="7">
        <v>0</v>
      </c>
      <c r="J45" s="7">
        <v>0</v>
      </c>
    </row>
    <row r="46" spans="2:11" x14ac:dyDescent="0.45">
      <c r="B46" s="8"/>
      <c r="C46" s="9"/>
      <c r="D46" s="64">
        <v>28</v>
      </c>
      <c r="E46" s="54" t="s">
        <v>43</v>
      </c>
      <c r="F46" s="72">
        <f>7.99+11.99+22.08+27.66</f>
        <v>69.72</v>
      </c>
      <c r="G46" s="56"/>
      <c r="H46" s="57">
        <f>F46</f>
        <v>69.72</v>
      </c>
      <c r="I46" s="7">
        <v>0</v>
      </c>
      <c r="J46" s="7">
        <v>0</v>
      </c>
    </row>
    <row r="47" spans="2:11" x14ac:dyDescent="0.45">
      <c r="B47" s="8"/>
      <c r="C47" s="9"/>
      <c r="D47" s="64">
        <v>29</v>
      </c>
      <c r="E47" s="54" t="s">
        <v>44</v>
      </c>
      <c r="F47" s="55">
        <v>0</v>
      </c>
      <c r="G47" s="56"/>
      <c r="H47" s="57">
        <f>F47</f>
        <v>0</v>
      </c>
      <c r="I47" s="7">
        <v>0</v>
      </c>
      <c r="J47" s="7">
        <v>0</v>
      </c>
    </row>
    <row r="48" spans="2:11" x14ac:dyDescent="0.45">
      <c r="B48" s="8"/>
      <c r="C48" s="45"/>
      <c r="D48" s="12">
        <v>30</v>
      </c>
      <c r="E48" s="14" t="s">
        <v>45</v>
      </c>
      <c r="F48" s="13">
        <v>0</v>
      </c>
      <c r="H48" s="7">
        <v>0</v>
      </c>
      <c r="I48" s="7">
        <v>0</v>
      </c>
      <c r="J48" s="7">
        <v>0</v>
      </c>
    </row>
    <row r="49" spans="2:10" x14ac:dyDescent="0.45">
      <c r="B49" s="8"/>
      <c r="C49" s="45"/>
      <c r="D49" s="12">
        <v>31</v>
      </c>
      <c r="E49" s="14" t="s">
        <v>46</v>
      </c>
      <c r="F49" s="13">
        <v>0</v>
      </c>
      <c r="H49" s="7">
        <v>0</v>
      </c>
      <c r="I49" s="7">
        <v>0</v>
      </c>
      <c r="J49" s="7">
        <v>0</v>
      </c>
    </row>
    <row r="50" spans="2:10" x14ac:dyDescent="0.45">
      <c r="B50" s="8"/>
      <c r="C50" s="9"/>
      <c r="D50" s="12">
        <v>32</v>
      </c>
      <c r="E50" s="14" t="s">
        <v>47</v>
      </c>
      <c r="F50" s="13">
        <v>0</v>
      </c>
      <c r="H50" s="7">
        <v>0</v>
      </c>
      <c r="I50" s="7">
        <v>0</v>
      </c>
      <c r="J50" s="21">
        <f>F50</f>
        <v>0</v>
      </c>
    </row>
    <row r="51" spans="2:10" x14ac:dyDescent="0.45">
      <c r="B51" s="8"/>
      <c r="C51" s="9"/>
      <c r="D51" s="12">
        <v>33</v>
      </c>
      <c r="E51" s="14" t="s">
        <v>48</v>
      </c>
      <c r="F51" s="13">
        <f>107.38+14.99</f>
        <v>122.36999999999999</v>
      </c>
      <c r="H51" s="7">
        <v>0</v>
      </c>
      <c r="I51" s="7">
        <v>0</v>
      </c>
      <c r="J51" s="7">
        <v>0</v>
      </c>
    </row>
    <row r="52" spans="2:10" x14ac:dyDescent="0.45">
      <c r="B52" s="8"/>
      <c r="C52" s="9"/>
      <c r="D52" s="12">
        <v>34</v>
      </c>
      <c r="E52" s="14" t="s">
        <v>49</v>
      </c>
      <c r="F52" s="13">
        <v>0</v>
      </c>
      <c r="H52" s="21">
        <v>0</v>
      </c>
      <c r="I52" s="7">
        <v>0</v>
      </c>
      <c r="J52" s="7">
        <v>0</v>
      </c>
    </row>
    <row r="53" spans="2:10" x14ac:dyDescent="0.45">
      <c r="B53" s="8"/>
      <c r="D53" s="12">
        <v>35</v>
      </c>
      <c r="E53" s="14" t="s">
        <v>50</v>
      </c>
      <c r="F53" s="13">
        <f>0</f>
        <v>0</v>
      </c>
      <c r="H53" s="7">
        <v>0</v>
      </c>
      <c r="I53" s="7">
        <v>0</v>
      </c>
      <c r="J53" s="7">
        <v>0</v>
      </c>
    </row>
    <row r="54" spans="2:10" x14ac:dyDescent="0.45">
      <c r="B54" s="8"/>
      <c r="C54" s="9"/>
      <c r="D54" s="12">
        <v>36</v>
      </c>
      <c r="E54" s="53" t="s">
        <v>51</v>
      </c>
      <c r="F54" s="13">
        <v>0</v>
      </c>
      <c r="H54" s="21">
        <f>F54</f>
        <v>0</v>
      </c>
      <c r="I54" s="7">
        <v>0</v>
      </c>
      <c r="J54" s="7">
        <v>0</v>
      </c>
    </row>
    <row r="55" spans="2:10" x14ac:dyDescent="0.45">
      <c r="B55" s="8"/>
      <c r="C55" s="9"/>
      <c r="D55" s="12">
        <v>37</v>
      </c>
      <c r="E55" s="54" t="s">
        <v>52</v>
      </c>
      <c r="F55" s="13">
        <v>0</v>
      </c>
      <c r="H55" s="21">
        <f>F55</f>
        <v>0</v>
      </c>
      <c r="I55" s="7">
        <v>0</v>
      </c>
      <c r="J55" s="7">
        <v>0</v>
      </c>
    </row>
    <row r="56" spans="2:10" x14ac:dyDescent="0.45">
      <c r="B56" s="8"/>
      <c r="D56" s="12">
        <v>38</v>
      </c>
      <c r="E56" s="14" t="s">
        <v>53</v>
      </c>
      <c r="F56" s="13">
        <v>0</v>
      </c>
      <c r="H56" s="7">
        <v>0</v>
      </c>
      <c r="I56" s="7">
        <v>0</v>
      </c>
      <c r="J56" s="7">
        <v>0</v>
      </c>
    </row>
    <row r="57" spans="2:10" x14ac:dyDescent="0.45">
      <c r="B57" s="8"/>
      <c r="C57" s="9"/>
      <c r="D57" s="23"/>
      <c r="E57" s="24"/>
      <c r="F57" s="25">
        <f>SUM(F18:F56)</f>
        <v>3580.8799999999997</v>
      </c>
      <c r="H57" s="7"/>
      <c r="I57" s="7"/>
      <c r="J57" s="7"/>
    </row>
    <row r="58" spans="2:10" x14ac:dyDescent="0.45">
      <c r="B58" s="8"/>
      <c r="C58" s="9"/>
      <c r="D58" s="23"/>
      <c r="E58" s="26" t="s">
        <v>54</v>
      </c>
      <c r="F58" s="27">
        <f>H65</f>
        <v>1414.02</v>
      </c>
      <c r="H58" s="7"/>
      <c r="I58" s="7"/>
      <c r="J58" s="7"/>
    </row>
    <row r="59" spans="2:10" x14ac:dyDescent="0.45">
      <c r="B59" s="8"/>
      <c r="C59" s="9"/>
      <c r="D59" s="23"/>
      <c r="E59" s="28" t="s">
        <v>55</v>
      </c>
      <c r="F59" s="29">
        <f>I65</f>
        <v>1837</v>
      </c>
      <c r="H59" s="7"/>
      <c r="I59" s="7"/>
      <c r="J59" s="7"/>
    </row>
    <row r="60" spans="2:10" x14ac:dyDescent="0.45">
      <c r="B60" s="8"/>
      <c r="C60" s="9"/>
      <c r="D60" s="23"/>
      <c r="E60" s="30" t="s">
        <v>56</v>
      </c>
      <c r="F60" s="31">
        <f>J65</f>
        <v>35</v>
      </c>
      <c r="H60" s="7"/>
      <c r="I60" s="7"/>
      <c r="J60" s="7"/>
    </row>
    <row r="61" spans="2:10" x14ac:dyDescent="0.45">
      <c r="B61" s="8"/>
      <c r="C61" s="9"/>
      <c r="D61" s="23"/>
      <c r="E61" s="32" t="s">
        <v>57</v>
      </c>
      <c r="F61" s="25">
        <f>SUM(F18:F56)+F14-F58-F59-F60</f>
        <v>294.85999999999967</v>
      </c>
      <c r="H61" s="7"/>
      <c r="I61" s="7"/>
      <c r="J61" s="7"/>
    </row>
    <row r="62" spans="2:10" x14ac:dyDescent="0.45">
      <c r="B62" s="8"/>
      <c r="C62" s="33" t="s">
        <v>58</v>
      </c>
      <c r="D62" s="34"/>
      <c r="E62" s="35"/>
      <c r="F62" s="36">
        <f>SUM(F58:F61)</f>
        <v>3580.8799999999997</v>
      </c>
      <c r="H62" s="7"/>
      <c r="I62" s="7"/>
      <c r="J62" s="7"/>
    </row>
    <row r="63" spans="2:10" x14ac:dyDescent="0.45">
      <c r="B63" s="8"/>
      <c r="C63" s="37"/>
      <c r="F63" s="38"/>
      <c r="H63" s="7"/>
      <c r="I63" s="7"/>
      <c r="J63" s="7"/>
    </row>
    <row r="64" spans="2:10" x14ac:dyDescent="0.45">
      <c r="B64" s="8"/>
      <c r="C64" s="37"/>
      <c r="F64" s="38"/>
      <c r="H64" s="7"/>
      <c r="I64" s="7"/>
      <c r="J64" s="7"/>
    </row>
    <row r="65" spans="2:10" ht="28.9" thickBot="1" x14ac:dyDescent="0.5">
      <c r="B65" s="39" t="s">
        <v>59</v>
      </c>
      <c r="C65" s="40"/>
      <c r="D65" s="40"/>
      <c r="E65" s="40"/>
      <c r="F65" s="41">
        <f>(F10-F62)</f>
        <v>-3580.8799999999997</v>
      </c>
      <c r="H65" s="42">
        <f>SUM(H5:H56)</f>
        <v>1414.02</v>
      </c>
      <c r="I65" s="43">
        <f>SUM(I5:I56)</f>
        <v>1837</v>
      </c>
      <c r="J65" s="44">
        <f>SUM(J5:J56)</f>
        <v>35</v>
      </c>
    </row>
  </sheetData>
  <mergeCells count="5">
    <mergeCell ref="B2:B4"/>
    <mergeCell ref="C2:F4"/>
    <mergeCell ref="H2:H4"/>
    <mergeCell ref="I2:I4"/>
    <mergeCell ref="J2:J4"/>
  </mergeCells>
  <pageMargins left="0.7" right="0.7" top="0.75" bottom="0.75" header="0.3" footer="0.3"/>
  <pageSetup orientation="landscape" horizontalDpi="204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Detailed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Trak Patel</cp:lastModifiedBy>
  <cp:lastPrinted>2023-09-29T20:37:52Z</cp:lastPrinted>
  <dcterms:created xsi:type="dcterms:W3CDTF">2013-03-17T21:51:40Z</dcterms:created>
  <dcterms:modified xsi:type="dcterms:W3CDTF">2023-10-12T11:50:36Z</dcterms:modified>
</cp:coreProperties>
</file>